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Z:\Replacement Cost Estimator\"/>
    </mc:Choice>
  </mc:AlternateContent>
  <workbookProtection workbookAlgorithmName="SHA-512" workbookHashValue="NjpAroJnHaAhnsoBzhigRqNtkpWQZoESEW5fp2dcl5/10WvT/QmKdbbc+idOnVZAo5cuduAPnX+LoJvholRc+g==" workbookSaltValue="UomahSL6+BP8opn+sSqyrw==" workbookSpinCount="100000" lockStructure="1"/>
  <bookViews>
    <workbookView xWindow="0" yWindow="0" windowWidth="24000" windowHeight="9510"/>
  </bookViews>
  <sheets>
    <sheet name="Formulas Working - 2016 data" sheetId="3" r:id="rId1"/>
  </sheets>
  <definedNames>
    <definedName name="eightcorner">#REF!</definedName>
    <definedName name="eightcorner2">#REF!</definedName>
    <definedName name="eightcorner3">'Formulas Working - 2016 data'!$L$66:$S$87</definedName>
    <definedName name="fourcorner">#REF!</definedName>
    <definedName name="fourcorner1">#REF!</definedName>
    <definedName name="fourcorner2">#REF!</definedName>
    <definedName name="fourcorner3">'Formulas Working - 2016 data'!$L$22:$S$43</definedName>
    <definedName name="_xlnm.Print_Area" localSheetId="0">'Formulas Working - 2016 data'!$A$1:$D$42</definedName>
    <definedName name="sixcorner">#REF!</definedName>
    <definedName name="sixcorner2">#REF!</definedName>
    <definedName name="sixcorner3">'Formulas Working - 2016 data'!$L$44:$S$65</definedName>
    <definedName name="tencorner">#REF!</definedName>
    <definedName name="tencorner2">#REF!</definedName>
    <definedName name="tencorner3">'Formulas Working - 2016 data'!$L$88:$S$109</definedName>
  </definedNames>
  <calcPr calcId="171027"/>
</workbook>
</file>

<file path=xl/calcChain.xml><?xml version="1.0" encoding="utf-8"?>
<calcChain xmlns="http://schemas.openxmlformats.org/spreadsheetml/2006/main">
  <c r="O17" i="3" l="1"/>
  <c r="O13" i="3" l="1"/>
  <c r="C26" i="3" l="1"/>
  <c r="H12" i="3"/>
  <c r="B13" i="3" s="1"/>
  <c r="B35" i="3" s="1"/>
  <c r="B36" i="3" s="1"/>
  <c r="B37" i="3" s="1"/>
  <c r="H10" i="3"/>
  <c r="H11" i="3"/>
  <c r="B18" i="3"/>
  <c r="B19" i="3"/>
  <c r="J17" i="3"/>
  <c r="C17" i="3"/>
  <c r="C16" i="3"/>
  <c r="B20" i="3"/>
  <c r="B21" i="3" s="1"/>
  <c r="C23" i="3"/>
  <c r="C24"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6" i="3"/>
  <c r="J15" i="3"/>
  <c r="B30" i="3" l="1"/>
  <c r="B31" i="3" s="1"/>
  <c r="B38" i="3" l="1"/>
  <c r="C38" i="3" s="1"/>
  <c r="C30" i="3"/>
  <c r="B32" i="3"/>
</calcChain>
</file>

<file path=xl/sharedStrings.xml><?xml version="1.0" encoding="utf-8"?>
<sst xmlns="http://schemas.openxmlformats.org/spreadsheetml/2006/main" count="275" uniqueCount="153">
  <si>
    <t>Zip Code</t>
  </si>
  <si>
    <t>Zip Code Table</t>
  </si>
  <si>
    <t>plano</t>
  </si>
  <si>
    <t>dallas</t>
  </si>
  <si>
    <t>greenville</t>
  </si>
  <si>
    <t>texarkana</t>
  </si>
  <si>
    <t>longview</t>
  </si>
  <si>
    <t>tyler</t>
  </si>
  <si>
    <t>palestine</t>
  </si>
  <si>
    <t>lufkin</t>
  </si>
  <si>
    <t>arlington</t>
  </si>
  <si>
    <t>fort worth</t>
  </si>
  <si>
    <t>wichita falls</t>
  </si>
  <si>
    <t>woodson</t>
  </si>
  <si>
    <t>waco</t>
  </si>
  <si>
    <t>brownwood</t>
  </si>
  <si>
    <t>san angelo</t>
  </si>
  <si>
    <t>houston</t>
  </si>
  <si>
    <t>huntsville</t>
  </si>
  <si>
    <t>bay city</t>
  </si>
  <si>
    <t>galveston</t>
  </si>
  <si>
    <t>beaumont</t>
  </si>
  <si>
    <t>bryan</t>
  </si>
  <si>
    <t>victoria</t>
  </si>
  <si>
    <t>san antonio</t>
  </si>
  <si>
    <t>corpus christi</t>
  </si>
  <si>
    <t>mcallen</t>
  </si>
  <si>
    <t>austin</t>
  </si>
  <si>
    <t>del rio</t>
  </si>
  <si>
    <t>giddings</t>
  </si>
  <si>
    <t>amarillo</t>
  </si>
  <si>
    <t>childress</t>
  </si>
  <si>
    <t>lubbock</t>
  </si>
  <si>
    <t>abilene</t>
  </si>
  <si>
    <t>midland</t>
  </si>
  <si>
    <t>el paso</t>
  </si>
  <si>
    <t>Area Modification Factor</t>
  </si>
  <si>
    <t>Structure Quality Class</t>
  </si>
  <si>
    <t>Best</t>
  </si>
  <si>
    <t>Good</t>
  </si>
  <si>
    <t>Average</t>
  </si>
  <si>
    <t>Dwelling Square Footage (excluding garage)</t>
  </si>
  <si>
    <t>Dwelling Style</t>
  </si>
  <si>
    <t>4 corner</t>
  </si>
  <si>
    <t>6 corner</t>
  </si>
  <si>
    <t>8 corner</t>
  </si>
  <si>
    <t>10 corner</t>
  </si>
  <si>
    <t>Add Ons</t>
  </si>
  <si>
    <t>Rates</t>
  </si>
  <si>
    <t>Low</t>
  </si>
  <si>
    <t>Base Value</t>
  </si>
  <si>
    <t>Base Rate</t>
  </si>
  <si>
    <t>Add On  Costs</t>
  </si>
  <si>
    <t>HVAC</t>
  </si>
  <si>
    <t>No</t>
  </si>
  <si>
    <t>Yes</t>
  </si>
  <si>
    <t>WBFP</t>
  </si>
  <si>
    <t>Attached Garage</t>
  </si>
  <si>
    <t>Detached Garage</t>
  </si>
  <si>
    <t xml:space="preserve">   Garage Square Footage</t>
  </si>
  <si>
    <t>Remaining Life</t>
  </si>
  <si>
    <t>Year Constructed New</t>
  </si>
  <si>
    <t>Sq Feet</t>
  </si>
  <si>
    <t>Best/Good</t>
  </si>
  <si>
    <t>Good/Avg</t>
  </si>
  <si>
    <t>Avg/Low</t>
  </si>
  <si>
    <t>% Good</t>
  </si>
  <si>
    <t xml:space="preserve">Average Remaining LifeBased on 70 Life (ACV) </t>
  </si>
  <si>
    <t>Age of home</t>
  </si>
  <si>
    <t xml:space="preserve">Current Year  </t>
  </si>
  <si>
    <t>fourcorner3</t>
  </si>
  <si>
    <t>sixcorner3</t>
  </si>
  <si>
    <t>eightcorner3</t>
  </si>
  <si>
    <t>tencorner3</t>
  </si>
  <si>
    <t>Dwelling Address:</t>
  </si>
  <si>
    <t>Insured Name:</t>
  </si>
  <si>
    <t>City/State/Zip:</t>
  </si>
  <si>
    <t>Estimated Replacement Cost High (RCV +10%)</t>
  </si>
  <si>
    <t>Roof Material:</t>
  </si>
  <si>
    <t>economy</t>
  </si>
  <si>
    <t>basic</t>
  </si>
  <si>
    <t>semi cust</t>
  </si>
  <si>
    <t>custom</t>
  </si>
  <si>
    <t>best std</t>
  </si>
  <si>
    <t>good std</t>
  </si>
  <si>
    <t>low std</t>
  </si>
  <si>
    <t>1 Best</t>
  </si>
  <si>
    <t>2 Best/Good</t>
  </si>
  <si>
    <t>3 Good</t>
  </si>
  <si>
    <t>4 Good/Avg</t>
  </si>
  <si>
    <t>5 Average</t>
  </si>
  <si>
    <t>6 Avg/Low</t>
  </si>
  <si>
    <t>7 Low</t>
  </si>
  <si>
    <t>2 - 6 corner</t>
  </si>
  <si>
    <t>3 - 8 corner</t>
  </si>
  <si>
    <t>1 - 4 corner</t>
  </si>
  <si>
    <t>4 - 10 corner</t>
  </si>
  <si>
    <t xml:space="preserve">   Garage*</t>
  </si>
  <si>
    <t>Estimated Replacement Cost Value**</t>
  </si>
  <si>
    <t>Estimated Actual Cash Value**</t>
  </si>
  <si>
    <t>Composition</t>
  </si>
  <si>
    <t>Metal</t>
  </si>
  <si>
    <t>Tile</t>
  </si>
  <si>
    <t>Other</t>
  </si>
  <si>
    <t>Siding Material:</t>
  </si>
  <si>
    <t>Brick</t>
  </si>
  <si>
    <t>Brick Veneer</t>
  </si>
  <si>
    <t>Frame</t>
  </si>
  <si>
    <t>Stucco</t>
  </si>
  <si>
    <t>Foundation</t>
  </si>
  <si>
    <t>Slab</t>
  </si>
  <si>
    <t>Pier &amp; Beam</t>
  </si>
  <si>
    <t>Heating</t>
  </si>
  <si>
    <t>Central</t>
  </si>
  <si>
    <t>Wall/Floor Unit</t>
  </si>
  <si>
    <t>Unknown</t>
  </si>
  <si>
    <t>Space Heater</t>
  </si>
  <si>
    <t>Air Conditioning</t>
  </si>
  <si>
    <t>Window Units</t>
  </si>
  <si>
    <t>None</t>
  </si>
  <si>
    <t>24234 redshoe lane</t>
  </si>
  <si>
    <t xml:space="preserve"> </t>
  </si>
  <si>
    <t>State</t>
  </si>
  <si>
    <t>Dallas</t>
  </si>
  <si>
    <t>Texas</t>
  </si>
  <si>
    <t xml:space="preserve">   Central HVAC</t>
  </si>
  <si>
    <t xml:space="preserve">   Fire Place (wood burning/gas)</t>
  </si>
  <si>
    <t>Roof Layers:</t>
  </si>
  <si>
    <t>3+</t>
  </si>
  <si>
    <t>Siding:</t>
  </si>
  <si>
    <t>Wood</t>
  </si>
  <si>
    <t>Vinyl</t>
  </si>
  <si>
    <t>Asbestos</t>
  </si>
  <si>
    <t>Hardi-Board</t>
  </si>
  <si>
    <t>Stories</t>
  </si>
  <si>
    <t>No Garage</t>
  </si>
  <si>
    <r>
      <t>Logic</t>
    </r>
    <r>
      <rPr>
        <b/>
        <sz val="14"/>
        <rFont val="Rockwell"/>
        <family val="1"/>
      </rPr>
      <t xml:space="preserve"> </t>
    </r>
    <r>
      <rPr>
        <b/>
        <sz val="16"/>
        <rFont val="Times New Roman"/>
        <family val="1"/>
      </rPr>
      <t>Underwriter's, Inc.</t>
    </r>
  </si>
  <si>
    <t>Replacement Cost Estimation Worksheet</t>
  </si>
  <si>
    <t>Remaining Life Years (based on 100 life)</t>
  </si>
  <si>
    <t>Remaining Life % (based on 100 life)</t>
  </si>
  <si>
    <t>Estimated Replacement Cost Low (RCV -10%)</t>
  </si>
  <si>
    <t>Amount</t>
  </si>
  <si>
    <t>Per Sq Ft.</t>
  </si>
  <si>
    <t>Replacement Cost Estimation</t>
  </si>
  <si>
    <t>Actual Cash Value Estimation</t>
  </si>
  <si>
    <t>Client ID: (Quote/Binder Number or Other ID)</t>
  </si>
  <si>
    <t>Date</t>
  </si>
  <si>
    <t>asdkj</t>
  </si>
  <si>
    <t>Attached Carport</t>
  </si>
  <si>
    <t xml:space="preserve">Disclosure: This worksheet is meant to be used as a general guide or tool in estimating replacement cost and depeciated values of single family dwellings.  Each dwelling will present it own unique features and characteristics.   In addition data entered into this worksheet is interpreted by the user and is outside the parameters of this worksheet. Therefore guarantees and warranties of the resulting estimates are not made for this worksheet. </t>
  </si>
  <si>
    <t xml:space="preserve">       *Garage Note:  If garage or  is detached then value of garage is not included in Estimated values.</t>
  </si>
  <si>
    <t>Detached Carport</t>
  </si>
  <si>
    <t>76912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</si>
</sst>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yyyy"/>
    <numFmt numFmtId="165" formatCode="_(&quot;$&quot;* #,##0_);_(&quot;$&quot;* \(#,##0\);_(&quot;$&quot;* &quot;-&quot;??_);_(@_)"/>
    <numFmt numFmtId="166" formatCode="[&lt;=9999999]###\-####;\(###\)\ ###\-####"/>
    <numFmt numFmtId="167" formatCode="0.0"/>
    <numFmt numFmtId="168" formatCode="mm/dd/yy;@"/>
  </numFmts>
  <fonts count="12">
    <font>
      <sz val="10"/>
      <name val="Arial"/>
    </font>
    <font>
      <sz val="10"/>
      <name val="Arial"/>
    </font>
    <font>
      <sz val="8"/>
      <name val="Arial"/>
      <family val="2"/>
    </font>
    <font>
      <b/>
      <sz val="10"/>
      <name val="Arial"/>
      <family val="2"/>
    </font>
    <font>
      <b/>
      <sz val="12"/>
      <name val="Arial"/>
      <family val="2"/>
    </font>
    <font>
      <b/>
      <sz val="14"/>
      <name val="Rockwell"/>
      <family val="1"/>
    </font>
    <font>
      <b/>
      <sz val="10"/>
      <name val="Arial"/>
      <family val="2"/>
    </font>
    <font>
      <sz val="10"/>
      <color indexed="9"/>
      <name val="Arial"/>
      <family val="2"/>
    </font>
    <font>
      <sz val="7"/>
      <name val="Arial"/>
      <family val="2"/>
    </font>
    <font>
      <b/>
      <sz val="26"/>
      <color indexed="16"/>
      <name val="Kino MT"/>
      <family val="5"/>
    </font>
    <font>
      <b/>
      <sz val="16"/>
      <name val="Times New Roman"/>
      <family val="1"/>
    </font>
    <font>
      <b/>
      <sz val="16"/>
      <name val="Vrinda"/>
      <family val="2"/>
    </font>
  </fonts>
  <fills count="3">
    <fill>
      <patternFill patternType="none"/>
    </fill>
    <fill>
      <patternFill patternType="gray125"/>
    </fill>
    <fill>
      <patternFill patternType="solid">
        <fgColor indexed="4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1"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0" borderId="0" xfId="0" applyProtection="1"/>
    <xf numFmtId="1" fontId="0" fillId="0" borderId="0" xfId="0" applyNumberFormat="1" applyAlignment="1" applyProtection="1">
      <alignment horizontal="right"/>
    </xf>
    <xf numFmtId="164" fontId="0" fillId="0" borderId="0" xfId="0" applyNumberFormat="1" applyProtection="1"/>
    <xf numFmtId="0" fontId="0" fillId="0" borderId="0" xfId="0" applyAlignment="1" applyProtection="1">
      <alignment horizontal="right"/>
    </xf>
    <xf numFmtId="44" fontId="0" fillId="0" borderId="0" xfId="1" applyFont="1" applyProtection="1"/>
    <xf numFmtId="0" fontId="0" fillId="0" borderId="0" xfId="0" applyAlignment="1" applyProtection="1">
      <alignment horizontal="center"/>
    </xf>
    <xf numFmtId="0" fontId="0" fillId="0" borderId="0" xfId="0" applyAlignment="1" applyProtection="1"/>
    <xf numFmtId="0" fontId="0" fillId="0" borderId="0" xfId="0" applyFill="1" applyBorder="1" applyProtection="1"/>
    <xf numFmtId="0" fontId="0" fillId="0" borderId="0" xfId="0" applyAlignment="1" applyProtection="1">
      <alignment horizontal="left"/>
    </xf>
    <xf numFmtId="0" fontId="0" fillId="0" borderId="2" xfId="0" applyBorder="1" applyProtection="1"/>
    <xf numFmtId="1" fontId="0" fillId="0" borderId="0" xfId="0" applyNumberFormat="1" applyAlignment="1" applyProtection="1">
      <alignment horizontal="center"/>
    </xf>
    <xf numFmtId="44" fontId="3" fillId="0" borderId="0" xfId="1" applyFont="1" applyProtection="1"/>
    <xf numFmtId="1" fontId="3" fillId="0" borderId="0" xfId="0" applyNumberFormat="1" applyFont="1" applyAlignment="1" applyProtection="1">
      <alignment horizontal="right"/>
    </xf>
    <xf numFmtId="10" fontId="3" fillId="0" borderId="0" xfId="2" applyNumberFormat="1" applyFont="1" applyAlignment="1" applyProtection="1">
      <alignment horizontal="right"/>
    </xf>
    <xf numFmtId="44" fontId="3" fillId="0" borderId="0" xfId="1" applyNumberFormat="1" applyFont="1" applyAlignment="1" applyProtection="1">
      <alignment horizontal="right"/>
    </xf>
    <xf numFmtId="165" fontId="3" fillId="0" borderId="0" xfId="1" applyNumberFormat="1" applyFont="1" applyFill="1" applyBorder="1" applyAlignment="1" applyProtection="1">
      <alignment horizontal="right"/>
    </xf>
    <xf numFmtId="0" fontId="7" fillId="0" borderId="0" xfId="0" applyFont="1" applyAlignment="1" applyProtection="1">
      <alignment horizontal="center"/>
    </xf>
    <xf numFmtId="0" fontId="0" fillId="0" borderId="2" xfId="0" applyFill="1" applyBorder="1" applyAlignment="1" applyProtection="1">
      <alignment horizontal="left"/>
    </xf>
    <xf numFmtId="0" fontId="0" fillId="0" borderId="2" xfId="0" applyBorder="1" applyAlignment="1" applyProtection="1">
      <alignment horizontal="left"/>
    </xf>
    <xf numFmtId="0" fontId="4" fillId="0" borderId="0" xfId="0" applyFont="1" applyBorder="1" applyAlignment="1" applyProtection="1">
      <alignment horizontal="center"/>
    </xf>
    <xf numFmtId="0" fontId="0" fillId="0" borderId="0" xfId="0" applyBorder="1" applyAlignment="1" applyProtection="1">
      <alignment horizontal="right"/>
    </xf>
    <xf numFmtId="0" fontId="0" fillId="0" borderId="0" xfId="0" applyBorder="1" applyProtection="1"/>
    <xf numFmtId="0" fontId="3" fillId="0" borderId="3" xfId="0" applyFont="1" applyBorder="1" applyAlignment="1" applyProtection="1">
      <alignment horizontal="center"/>
    </xf>
    <xf numFmtId="0" fontId="0" fillId="0" borderId="3" xfId="0" applyBorder="1" applyProtection="1"/>
    <xf numFmtId="0" fontId="3" fillId="0" borderId="3" xfId="0" applyFont="1" applyBorder="1" applyProtection="1"/>
    <xf numFmtId="44" fontId="3" fillId="0" borderId="3" xfId="1" applyNumberFormat="1" applyFont="1" applyBorder="1" applyAlignment="1" applyProtection="1">
      <alignment horizontal="right"/>
    </xf>
    <xf numFmtId="44" fontId="3" fillId="0" borderId="3" xfId="1" applyFont="1" applyBorder="1" applyAlignment="1" applyProtection="1"/>
    <xf numFmtId="1" fontId="1"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5" xfId="0" applyFill="1" applyBorder="1" applyAlignment="1" applyProtection="1">
      <alignment horizontal="right"/>
    </xf>
    <xf numFmtId="0" fontId="2" fillId="0" borderId="0" xfId="0" applyFont="1" applyAlignment="1" applyProtection="1">
      <alignment vertical="top" wrapText="1"/>
    </xf>
    <xf numFmtId="0" fontId="9" fillId="0" borderId="0" xfId="0" applyFont="1" applyBorder="1" applyAlignment="1" applyProtection="1">
      <alignment horizontal="center"/>
      <protection hidden="1"/>
    </xf>
    <xf numFmtId="0" fontId="0" fillId="0" borderId="0" xfId="0" applyProtection="1">
      <protection hidden="1"/>
    </xf>
    <xf numFmtId="2" fontId="0" fillId="0" borderId="0" xfId="0" applyNumberFormat="1" applyProtection="1">
      <protection hidden="1"/>
    </xf>
    <xf numFmtId="0" fontId="11" fillId="0" borderId="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Border="1" applyAlignment="1" applyProtection="1">
      <alignment horizontal="left"/>
      <protection hidden="1"/>
    </xf>
    <xf numFmtId="166" fontId="0" fillId="0" borderId="0" xfId="0" applyNumberFormat="1" applyFill="1"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Border="1" applyProtection="1">
      <protection hidden="1"/>
    </xf>
    <xf numFmtId="1" fontId="0" fillId="0" borderId="0" xfId="0" applyNumberFormat="1" applyProtection="1">
      <protection hidden="1"/>
    </xf>
    <xf numFmtId="0" fontId="6" fillId="0" borderId="0" xfId="0" applyFont="1" applyProtection="1">
      <protection hidden="1"/>
    </xf>
    <xf numFmtId="168" fontId="6" fillId="0" borderId="0" xfId="0" applyNumberFormat="1" applyFont="1" applyProtection="1">
      <protection hidden="1"/>
    </xf>
    <xf numFmtId="2" fontId="6" fillId="0" borderId="0" xfId="0" applyNumberFormat="1" applyFont="1" applyProtection="1">
      <protection hidden="1"/>
    </xf>
    <xf numFmtId="164" fontId="0" fillId="0" borderId="0" xfId="0" applyNumberFormat="1" applyProtection="1">
      <protection hidden="1"/>
    </xf>
    <xf numFmtId="0" fontId="0" fillId="0" borderId="0" xfId="0" applyAlignment="1" applyProtection="1">
      <alignment horizontal="center"/>
      <protection hidden="1"/>
    </xf>
    <xf numFmtId="9" fontId="0" fillId="0" borderId="0" xfId="2" applyFont="1" applyAlignment="1" applyProtection="1">
      <alignment horizontal="left"/>
      <protection hidden="1"/>
    </xf>
    <xf numFmtId="0" fontId="7" fillId="0" borderId="0" xfId="0" applyFont="1" applyAlignment="1" applyProtection="1">
      <alignment horizontal="center"/>
      <protection hidden="1"/>
    </xf>
    <xf numFmtId="0" fontId="0" fillId="0" borderId="0" xfId="0" applyNumberFormat="1" applyProtection="1">
      <protection hidden="1"/>
    </xf>
    <xf numFmtId="0" fontId="3" fillId="0" borderId="0" xfId="0" applyFont="1" applyAlignment="1" applyProtection="1">
      <alignment horizontal="center"/>
      <protection hidden="1"/>
    </xf>
    <xf numFmtId="44" fontId="0" fillId="0" borderId="0" xfId="1" applyFont="1" applyProtection="1">
      <protection hidden="1"/>
    </xf>
    <xf numFmtId="0" fontId="2" fillId="0" borderId="0" xfId="0" applyFont="1" applyAlignment="1" applyProtection="1">
      <alignment wrapText="1"/>
      <protection hidden="1"/>
    </xf>
    <xf numFmtId="0" fontId="3" fillId="0" borderId="0" xfId="0" applyFont="1" applyBorder="1" applyAlignment="1" applyProtection="1">
      <alignment horizontal="center"/>
      <protection hidden="1"/>
    </xf>
    <xf numFmtId="44" fontId="3" fillId="0" borderId="0" xfId="1" applyFont="1" applyProtection="1">
      <protection hidden="1"/>
    </xf>
    <xf numFmtId="44" fontId="3" fillId="0" borderId="0" xfId="1" applyFont="1" applyBorder="1" applyAlignment="1" applyProtection="1">
      <protection hidden="1"/>
    </xf>
    <xf numFmtId="0" fontId="0" fillId="0" borderId="0" xfId="0" applyBorder="1" applyAlignment="1" applyProtection="1">
      <protection hidden="1"/>
    </xf>
    <xf numFmtId="0" fontId="0" fillId="0" borderId="0" xfId="0" applyAlignment="1" applyProtection="1">
      <alignment wrapText="1"/>
      <protection hidden="1"/>
    </xf>
    <xf numFmtId="0" fontId="4" fillId="0" borderId="0" xfId="0" applyFont="1" applyBorder="1" applyAlignment="1" applyProtection="1">
      <alignment horizontal="center"/>
      <protection hidden="1"/>
    </xf>
    <xf numFmtId="9" fontId="0" fillId="0" borderId="0" xfId="2" applyFont="1" applyBorder="1" applyAlignment="1" applyProtection="1">
      <alignment horizontal="left"/>
      <protection hidden="1"/>
    </xf>
    <xf numFmtId="2" fontId="0" fillId="0" borderId="0" xfId="0" applyNumberFormat="1" applyBorder="1" applyProtection="1">
      <protection hidden="1"/>
    </xf>
    <xf numFmtId="0" fontId="0" fillId="0" borderId="0" xfId="0" applyAlignment="1" applyProtection="1">
      <protection hidden="1"/>
    </xf>
    <xf numFmtId="0" fontId="2" fillId="0" borderId="0" xfId="0" applyFont="1" applyProtection="1">
      <protection hidden="1"/>
    </xf>
    <xf numFmtId="0" fontId="8" fillId="0" borderId="0" xfId="0" applyFont="1" applyAlignment="1" applyProtection="1">
      <alignment wrapText="1"/>
      <protection hidden="1"/>
    </xf>
    <xf numFmtId="0" fontId="0" fillId="0" borderId="0" xfId="0" applyAlignment="1" applyProtection="1">
      <alignment horizontal="left"/>
      <protection hidden="1"/>
    </xf>
    <xf numFmtId="167" fontId="0" fillId="0" borderId="0" xfId="0" applyNumberFormat="1" applyProtection="1">
      <protection hidden="1"/>
    </xf>
    <xf numFmtId="0" fontId="2" fillId="0" borderId="0" xfId="0" applyFont="1" applyAlignment="1" applyProtection="1">
      <alignment vertical="top" wrapText="1"/>
      <protection hidden="1"/>
    </xf>
    <xf numFmtId="0" fontId="8" fillId="0" borderId="0" xfId="0" applyFont="1" applyAlignment="1" applyProtection="1">
      <alignment vertical="top" wrapText="1"/>
    </xf>
    <xf numFmtId="0" fontId="8" fillId="0" borderId="0" xfId="0" applyFont="1" applyAlignment="1" applyProtection="1">
      <alignment wrapText="1"/>
    </xf>
    <xf numFmtId="0" fontId="11" fillId="0" borderId="4" xfId="0" applyFont="1" applyBorder="1" applyAlignment="1" applyProtection="1">
      <alignment horizontal="center"/>
    </xf>
    <xf numFmtId="0" fontId="9" fillId="0" borderId="0" xfId="0" applyFont="1" applyBorder="1" applyAlignment="1" applyProtection="1">
      <alignment horizontal="center"/>
    </xf>
    <xf numFmtId="166" fontId="0" fillId="0" borderId="0" xfId="0" applyNumberFormat="1" applyFill="1" applyBorder="1" applyAlignment="1" applyProtection="1">
      <alignment horizontal="left"/>
    </xf>
    <xf numFmtId="0" fontId="0" fillId="2" borderId="6" xfId="0" applyFill="1" applyBorder="1" applyAlignment="1" applyProtection="1">
      <alignment horizontal="left"/>
      <protection locked="0"/>
    </xf>
    <xf numFmtId="0" fontId="0" fillId="0" borderId="7" xfId="0" applyBorder="1" applyAlignment="1" applyProtection="1">
      <alignment horizontal="left"/>
      <protection locked="0"/>
    </xf>
    <xf numFmtId="0" fontId="0" fillId="2" borderId="7" xfId="0" applyFill="1" applyBorder="1" applyAlignment="1" applyProtection="1">
      <alignment horizontal="left"/>
      <protection locked="0"/>
    </xf>
    <xf numFmtId="0" fontId="2" fillId="0" borderId="0" xfId="0" applyFont="1" applyFill="1" applyBorder="1" applyAlignment="1" applyProtection="1">
      <alignment wrapText="1"/>
    </xf>
    <xf numFmtId="0" fontId="2" fillId="0" borderId="0" xfId="0" applyFont="1" applyAlignment="1" applyProtection="1">
      <alignment wrapText="1"/>
    </xf>
    <xf numFmtId="49" fontId="0" fillId="2" borderId="6" xfId="0" applyNumberFormat="1" applyFill="1" applyBorder="1" applyAlignment="1" applyProtection="1">
      <alignment horizontal="left"/>
      <protection locked="0"/>
    </xf>
    <xf numFmtId="0" fontId="0" fillId="0" borderId="0" xfId="0" applyAlignment="1" applyProtection="1">
      <alignment wrapText="1"/>
    </xf>
    <xf numFmtId="0" fontId="0" fillId="0" borderId="0" xfId="0" applyBorder="1" applyAlignment="1" applyProtection="1">
      <alignment vertical="top"/>
      <protection locked="0"/>
    </xf>
    <xf numFmtId="0" fontId="0" fillId="0" borderId="0" xfId="0" applyBorder="1" applyAlignment="1" applyProtection="1"/>
    <xf numFmtId="0" fontId="0" fillId="0" borderId="0" xfId="0" applyAlignment="1" applyProtection="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215"/>
  <sheetViews>
    <sheetView showGridLines="0" tabSelected="1" zoomScale="85" zoomScaleNormal="85" workbookViewId="0">
      <selection activeCell="D1" sqref="D1"/>
    </sheetView>
  </sheetViews>
  <sheetFormatPr defaultColWidth="0" defaultRowHeight="12.75" zeroHeight="1"/>
  <cols>
    <col min="1" max="1" width="40.140625" style="3" bestFit="1" customWidth="1"/>
    <col min="2" max="2" width="16.28515625" style="6" customWidth="1"/>
    <col min="3" max="3" width="13.7109375" style="3" customWidth="1"/>
    <col min="4" max="4" width="1.7109375" style="35" hidden="1" customWidth="1"/>
    <col min="5" max="5" width="12.7109375" style="35" hidden="1" customWidth="1"/>
    <col min="6" max="6" width="11.140625" style="35" hidden="1" customWidth="1"/>
    <col min="7" max="7" width="10.5703125" style="35" hidden="1" customWidth="1"/>
    <col min="8" max="8" width="15" style="35" hidden="1" customWidth="1"/>
    <col min="9" max="9" width="10.5703125" style="35" hidden="1" customWidth="1"/>
    <col min="10" max="10" width="10.5703125" style="36" hidden="1" customWidth="1"/>
    <col min="11" max="11" width="12.28515625" style="35" hidden="1" customWidth="1"/>
    <col min="12" max="13" width="9.140625" style="35" hidden="1" customWidth="1"/>
    <col min="14" max="14" width="13.28515625" style="35" hidden="1" customWidth="1"/>
    <col min="15" max="16384" width="9.140625" style="35" hidden="1"/>
  </cols>
  <sheetData>
    <row r="1" spans="1:21" ht="30" customHeight="1">
      <c r="A1" s="72" t="s">
        <v>136</v>
      </c>
      <c r="B1" s="72"/>
      <c r="C1" s="72"/>
      <c r="D1" s="34"/>
    </row>
    <row r="2" spans="1:21" ht="27" customHeight="1" thickBot="1">
      <c r="A2" s="71" t="s">
        <v>137</v>
      </c>
      <c r="B2" s="71"/>
      <c r="C2" s="71"/>
      <c r="D2" s="37"/>
      <c r="E2" s="38"/>
    </row>
    <row r="3" spans="1:21" ht="14.25" thickTop="1" thickBot="1"/>
    <row r="4" spans="1:21" ht="13.5" thickBot="1">
      <c r="A4" s="3" t="s">
        <v>145</v>
      </c>
      <c r="B4" s="74">
        <v>1234</v>
      </c>
      <c r="C4" s="76"/>
    </row>
    <row r="5" spans="1:21" ht="13.5" thickBot="1">
      <c r="A5" s="3" t="s">
        <v>75</v>
      </c>
      <c r="B5" s="74" t="s">
        <v>147</v>
      </c>
      <c r="C5" s="75"/>
      <c r="D5" s="39"/>
    </row>
    <row r="6" spans="1:21" ht="13.5" thickBot="1">
      <c r="A6" s="3" t="s">
        <v>74</v>
      </c>
      <c r="B6" s="74" t="s">
        <v>120</v>
      </c>
      <c r="C6" s="75"/>
      <c r="D6" s="39"/>
    </row>
    <row r="7" spans="1:21" ht="13.5" thickBot="1">
      <c r="A7" s="3" t="s">
        <v>76</v>
      </c>
      <c r="B7" s="74" t="s">
        <v>123</v>
      </c>
      <c r="C7" s="75"/>
      <c r="D7" s="39"/>
    </row>
    <row r="8" spans="1:21" ht="13.5" thickBot="1">
      <c r="A8" s="10" t="s">
        <v>122</v>
      </c>
      <c r="B8" s="74" t="s">
        <v>124</v>
      </c>
      <c r="C8" s="75"/>
      <c r="D8" s="39"/>
    </row>
    <row r="9" spans="1:21" ht="13.5" thickBot="1">
      <c r="A9" s="10" t="s">
        <v>0</v>
      </c>
      <c r="B9" s="79" t="s">
        <v>152</v>
      </c>
      <c r="C9" s="75"/>
      <c r="D9" s="39"/>
    </row>
    <row r="10" spans="1:21">
      <c r="B10" s="73"/>
      <c r="C10" s="73"/>
      <c r="D10" s="40"/>
      <c r="G10" s="35" t="s">
        <v>0</v>
      </c>
      <c r="H10" s="35" t="str">
        <f>LEFT(B9,3)</f>
        <v>769</v>
      </c>
    </row>
    <row r="11" spans="1:21">
      <c r="A11" s="12"/>
      <c r="B11" s="20"/>
      <c r="C11" s="21"/>
      <c r="D11" s="41"/>
      <c r="E11" s="42"/>
      <c r="H11" s="43">
        <f>0+H10</f>
        <v>769</v>
      </c>
    </row>
    <row r="12" spans="1:21">
      <c r="B12" s="3"/>
      <c r="E12" s="44"/>
      <c r="F12" s="44"/>
      <c r="G12" s="44" t="s">
        <v>146</v>
      </c>
      <c r="H12" s="45">
        <f ca="1">TODAY()</f>
        <v>42923</v>
      </c>
      <c r="I12" s="44"/>
      <c r="J12" s="46"/>
      <c r="K12" s="35" t="s">
        <v>37</v>
      </c>
      <c r="N12" s="35" t="s">
        <v>52</v>
      </c>
    </row>
    <row r="13" spans="1:21" ht="13.5" thickBot="1">
      <c r="A13" s="3" t="s">
        <v>69</v>
      </c>
      <c r="B13" s="4">
        <f ca="1">YEAR(H12)</f>
        <v>2017</v>
      </c>
      <c r="C13" s="5"/>
      <c r="D13" s="47"/>
      <c r="K13" s="35" t="s">
        <v>86</v>
      </c>
      <c r="L13" s="35">
        <v>2</v>
      </c>
      <c r="N13" s="35" t="s">
        <v>53</v>
      </c>
      <c r="O13" s="35">
        <f>MEDIAN(5.76,6.08)</f>
        <v>5.92</v>
      </c>
      <c r="Q13" s="35" t="s">
        <v>78</v>
      </c>
      <c r="R13" s="35" t="s">
        <v>104</v>
      </c>
      <c r="S13" s="35" t="s">
        <v>109</v>
      </c>
      <c r="T13" s="35" t="s">
        <v>112</v>
      </c>
      <c r="U13" s="35" t="s">
        <v>117</v>
      </c>
    </row>
    <row r="14" spans="1:21" ht="13.5" thickBot="1">
      <c r="A14" s="3" t="s">
        <v>61</v>
      </c>
      <c r="B14" s="1">
        <v>2007</v>
      </c>
      <c r="C14" s="8"/>
      <c r="D14" s="48"/>
      <c r="E14" s="35" t="s">
        <v>42</v>
      </c>
      <c r="G14" s="35" t="s">
        <v>1</v>
      </c>
      <c r="K14" s="35" t="s">
        <v>87</v>
      </c>
      <c r="L14" s="35">
        <v>3</v>
      </c>
      <c r="N14" s="35" t="s">
        <v>56</v>
      </c>
      <c r="O14" s="35">
        <v>5125</v>
      </c>
      <c r="Q14" s="35" t="s">
        <v>100</v>
      </c>
      <c r="R14" s="35" t="s">
        <v>105</v>
      </c>
      <c r="S14" s="35" t="s">
        <v>110</v>
      </c>
      <c r="T14" s="35" t="s">
        <v>113</v>
      </c>
      <c r="U14" s="35" t="s">
        <v>113</v>
      </c>
    </row>
    <row r="15" spans="1:21" ht="13.5" thickBot="1">
      <c r="A15" s="3" t="s">
        <v>41</v>
      </c>
      <c r="B15" s="2">
        <v>800</v>
      </c>
      <c r="C15" s="8"/>
      <c r="D15" s="48"/>
      <c r="E15" s="35" t="s">
        <v>95</v>
      </c>
      <c r="F15" s="35" t="s">
        <v>70</v>
      </c>
      <c r="G15" s="35">
        <v>750</v>
      </c>
      <c r="H15" s="35" t="s">
        <v>2</v>
      </c>
      <c r="I15" s="35">
        <v>6</v>
      </c>
      <c r="J15" s="49">
        <f>1+I15/100</f>
        <v>1.06</v>
      </c>
      <c r="K15" s="35" t="s">
        <v>88</v>
      </c>
      <c r="L15" s="35">
        <v>4</v>
      </c>
      <c r="N15" s="35" t="s">
        <v>57</v>
      </c>
      <c r="O15" s="35">
        <v>43.52</v>
      </c>
      <c r="Q15" s="35" t="s">
        <v>101</v>
      </c>
      <c r="R15" s="35" t="s">
        <v>106</v>
      </c>
      <c r="S15" s="35" t="s">
        <v>111</v>
      </c>
      <c r="T15" s="35" t="s">
        <v>114</v>
      </c>
      <c r="U15" s="35" t="s">
        <v>118</v>
      </c>
    </row>
    <row r="16" spans="1:21" ht="13.5" thickBot="1">
      <c r="A16" s="3" t="s">
        <v>42</v>
      </c>
      <c r="B16" s="2" t="s">
        <v>95</v>
      </c>
      <c r="C16" s="19" t="str">
        <f>VLOOKUP(B16,E15:F18,2)</f>
        <v>fourcorner3</v>
      </c>
      <c r="D16" s="50"/>
      <c r="E16" s="35" t="s">
        <v>93</v>
      </c>
      <c r="F16" s="35" t="s">
        <v>71</v>
      </c>
      <c r="G16" s="35">
        <v>751</v>
      </c>
      <c r="H16" s="35" t="s">
        <v>3</v>
      </c>
      <c r="I16" s="35">
        <v>6</v>
      </c>
      <c r="J16" s="49">
        <f t="shared" ref="J16:J46" si="0">1+I16/100</f>
        <v>1.06</v>
      </c>
      <c r="K16" s="35" t="s">
        <v>89</v>
      </c>
      <c r="L16" s="35">
        <v>5</v>
      </c>
      <c r="N16" s="35" t="s">
        <v>58</v>
      </c>
      <c r="O16" s="35">
        <v>48.21</v>
      </c>
      <c r="Q16" s="35" t="s">
        <v>102</v>
      </c>
      <c r="R16" s="35" t="s">
        <v>107</v>
      </c>
      <c r="T16" s="35" t="s">
        <v>116</v>
      </c>
      <c r="U16" s="35" t="s">
        <v>119</v>
      </c>
    </row>
    <row r="17" spans="1:21" ht="13.5" thickBot="1">
      <c r="A17" s="3" t="s">
        <v>37</v>
      </c>
      <c r="B17" s="2" t="s">
        <v>92</v>
      </c>
      <c r="C17" s="19">
        <f>VLOOKUP(B17,K13:L19,2)</f>
        <v>8</v>
      </c>
      <c r="D17" s="50"/>
      <c r="E17" s="35" t="s">
        <v>94</v>
      </c>
      <c r="F17" s="35" t="s">
        <v>72</v>
      </c>
      <c r="G17" s="51">
        <v>752</v>
      </c>
      <c r="H17" s="35" t="s">
        <v>3</v>
      </c>
      <c r="I17" s="35">
        <v>6</v>
      </c>
      <c r="J17" s="49">
        <f t="shared" si="0"/>
        <v>1.06</v>
      </c>
      <c r="K17" s="35" t="s">
        <v>90</v>
      </c>
      <c r="L17" s="35">
        <v>6</v>
      </c>
      <c r="N17" s="35" t="s">
        <v>148</v>
      </c>
      <c r="O17" s="35">
        <f>MEDIAN(15.8,18.3)</f>
        <v>17.05</v>
      </c>
      <c r="Q17" s="35" t="s">
        <v>103</v>
      </c>
      <c r="R17" s="35" t="s">
        <v>108</v>
      </c>
      <c r="T17" s="35" t="s">
        <v>115</v>
      </c>
      <c r="U17" s="35" t="s">
        <v>115</v>
      </c>
    </row>
    <row r="18" spans="1:21" ht="13.5" thickBot="1">
      <c r="A18" s="3" t="s">
        <v>0</v>
      </c>
      <c r="B18" s="30">
        <f>+H11</f>
        <v>769</v>
      </c>
      <c r="C18" s="8"/>
      <c r="D18" s="48"/>
      <c r="E18" s="35" t="s">
        <v>96</v>
      </c>
      <c r="F18" s="35" t="s">
        <v>73</v>
      </c>
      <c r="G18" s="35">
        <v>753</v>
      </c>
      <c r="H18" s="35" t="s">
        <v>3</v>
      </c>
      <c r="I18" s="35">
        <v>6</v>
      </c>
      <c r="J18" s="49">
        <f t="shared" si="0"/>
        <v>1.06</v>
      </c>
      <c r="K18" s="35" t="s">
        <v>91</v>
      </c>
      <c r="L18" s="35">
        <v>7</v>
      </c>
      <c r="N18" s="35" t="s">
        <v>151</v>
      </c>
      <c r="O18" s="36">
        <v>18.3</v>
      </c>
      <c r="R18" s="35" t="s">
        <v>103</v>
      </c>
    </row>
    <row r="19" spans="1:21" ht="13.5" thickBot="1">
      <c r="A19" s="3" t="s">
        <v>36</v>
      </c>
      <c r="B19" s="31">
        <f>VLOOKUP(+B18,G15:J64,4,FALSE)</f>
        <v>0.94</v>
      </c>
      <c r="C19" s="8"/>
      <c r="D19" s="48"/>
      <c r="G19" s="35">
        <v>754</v>
      </c>
      <c r="H19" s="35" t="s">
        <v>4</v>
      </c>
      <c r="I19" s="35">
        <v>3</v>
      </c>
      <c r="J19" s="49">
        <f t="shared" si="0"/>
        <v>1.03</v>
      </c>
      <c r="K19" s="35" t="s">
        <v>92</v>
      </c>
      <c r="L19" s="35">
        <v>8</v>
      </c>
      <c r="N19" s="35" t="s">
        <v>135</v>
      </c>
      <c r="O19" s="35">
        <v>0</v>
      </c>
    </row>
    <row r="20" spans="1:21" ht="13.5" thickBot="1">
      <c r="A20" s="3" t="s">
        <v>51</v>
      </c>
      <c r="B20" s="32">
        <f>VLOOKUP(+B15,IF(+C16="fourcorner3",L22:S43,IF(+C16="sixcorner3",L44:S65,IF(+C16="eightcorner3",L66:S87,IF(+C16="tencorner3",L88:S109,NA)))),C17,FALSE)</f>
        <v>86.88</v>
      </c>
      <c r="C20" s="8"/>
      <c r="D20" s="48"/>
      <c r="F20" s="35" t="s">
        <v>55</v>
      </c>
      <c r="G20" s="35">
        <v>755</v>
      </c>
      <c r="H20" s="35" t="s">
        <v>5</v>
      </c>
      <c r="I20" s="35">
        <v>-8</v>
      </c>
      <c r="J20" s="49">
        <f t="shared" si="0"/>
        <v>0.92</v>
      </c>
      <c r="M20" s="35" t="s">
        <v>82</v>
      </c>
      <c r="N20" s="35" t="s">
        <v>81</v>
      </c>
      <c r="O20" s="35" t="s">
        <v>83</v>
      </c>
      <c r="P20" s="35" t="s">
        <v>84</v>
      </c>
      <c r="Q20" s="35" t="s">
        <v>85</v>
      </c>
      <c r="R20" s="35" t="s">
        <v>80</v>
      </c>
      <c r="S20" s="35" t="s">
        <v>79</v>
      </c>
    </row>
    <row r="21" spans="1:21">
      <c r="A21" s="3" t="s">
        <v>50</v>
      </c>
      <c r="B21" s="18">
        <f>+B20*B15*B19</f>
        <v>65333.759999999995</v>
      </c>
      <c r="F21" s="35" t="s">
        <v>54</v>
      </c>
      <c r="G21" s="35">
        <v>756</v>
      </c>
      <c r="H21" s="35" t="s">
        <v>6</v>
      </c>
      <c r="I21" s="35">
        <v>1</v>
      </c>
      <c r="J21" s="49">
        <f t="shared" si="0"/>
        <v>1.01</v>
      </c>
      <c r="K21" s="35" t="s">
        <v>48</v>
      </c>
      <c r="L21" s="52" t="s">
        <v>62</v>
      </c>
      <c r="M21" s="52" t="s">
        <v>38</v>
      </c>
      <c r="N21" s="52" t="s">
        <v>63</v>
      </c>
      <c r="O21" s="52" t="s">
        <v>39</v>
      </c>
      <c r="P21" s="52" t="s">
        <v>64</v>
      </c>
      <c r="Q21" s="52" t="s">
        <v>40</v>
      </c>
      <c r="R21" s="52" t="s">
        <v>65</v>
      </c>
      <c r="S21" s="52" t="s">
        <v>49</v>
      </c>
    </row>
    <row r="22" spans="1:21" ht="13.5" thickBot="1">
      <c r="A22" s="3" t="s">
        <v>47</v>
      </c>
      <c r="G22" s="35">
        <v>757</v>
      </c>
      <c r="H22" s="35" t="s">
        <v>7</v>
      </c>
      <c r="I22" s="35">
        <v>-7</v>
      </c>
      <c r="J22" s="49">
        <f t="shared" si="0"/>
        <v>0.92999999999999994</v>
      </c>
      <c r="K22" s="35" t="s">
        <v>43</v>
      </c>
      <c r="L22" s="43">
        <v>700</v>
      </c>
      <c r="M22" s="36">
        <v>192.33</v>
      </c>
      <c r="N22" s="36">
        <v>164.48</v>
      </c>
      <c r="O22" s="36">
        <v>141.72999999999999</v>
      </c>
      <c r="P22" s="36">
        <v>127.65</v>
      </c>
      <c r="Q22" s="36">
        <v>114.89</v>
      </c>
      <c r="R22" s="36">
        <v>99.75</v>
      </c>
      <c r="S22" s="36">
        <v>90.69</v>
      </c>
    </row>
    <row r="23" spans="1:21" ht="13.5" thickBot="1">
      <c r="A23" s="3" t="s">
        <v>125</v>
      </c>
      <c r="B23" s="2" t="s">
        <v>55</v>
      </c>
      <c r="C23" s="7">
        <f>IF(+B23="Yes",+O13*B15,0)</f>
        <v>4736</v>
      </c>
      <c r="D23" s="53"/>
      <c r="G23" s="35">
        <v>758</v>
      </c>
      <c r="H23" s="35" t="s">
        <v>8</v>
      </c>
      <c r="I23" s="35">
        <v>-4</v>
      </c>
      <c r="J23" s="49">
        <f t="shared" si="0"/>
        <v>0.96</v>
      </c>
      <c r="K23" s="35" t="s">
        <v>43</v>
      </c>
      <c r="L23" s="43">
        <v>800</v>
      </c>
      <c r="M23" s="36">
        <v>184.34</v>
      </c>
      <c r="N23" s="36">
        <v>157.52000000000001</v>
      </c>
      <c r="O23" s="36">
        <v>135.68</v>
      </c>
      <c r="P23" s="36">
        <v>122.28</v>
      </c>
      <c r="Q23" s="36">
        <v>110.13</v>
      </c>
      <c r="R23" s="36">
        <v>95.58</v>
      </c>
      <c r="S23" s="36">
        <v>86.88</v>
      </c>
    </row>
    <row r="24" spans="1:21" ht="13.5" thickBot="1">
      <c r="A24" s="3" t="s">
        <v>126</v>
      </c>
      <c r="B24" s="2" t="s">
        <v>55</v>
      </c>
      <c r="C24" s="7">
        <f>IF(+B24="Yes",+O14,0)</f>
        <v>5125</v>
      </c>
      <c r="D24" s="53"/>
      <c r="G24" s="35">
        <v>759</v>
      </c>
      <c r="H24" s="35" t="s">
        <v>9</v>
      </c>
      <c r="I24" s="35">
        <v>-4</v>
      </c>
      <c r="J24" s="49">
        <f t="shared" si="0"/>
        <v>0.96</v>
      </c>
      <c r="K24" s="35" t="s">
        <v>43</v>
      </c>
      <c r="L24" s="43">
        <v>900</v>
      </c>
      <c r="M24" s="36">
        <v>177.63</v>
      </c>
      <c r="N24" s="36">
        <v>151.86000000000001</v>
      </c>
      <c r="O24" s="36">
        <v>130.86000000000001</v>
      </c>
      <c r="P24" s="36">
        <v>117.93</v>
      </c>
      <c r="Q24" s="36">
        <v>106.14</v>
      </c>
      <c r="R24" s="36">
        <v>92.14</v>
      </c>
      <c r="S24" s="36">
        <v>83.74</v>
      </c>
    </row>
    <row r="25" spans="1:21" ht="13.5" thickBot="1">
      <c r="A25" s="3" t="s">
        <v>59</v>
      </c>
      <c r="B25" s="2">
        <v>400</v>
      </c>
      <c r="C25" s="7"/>
      <c r="D25" s="53"/>
      <c r="G25" s="35">
        <v>760</v>
      </c>
      <c r="H25" s="35" t="s">
        <v>10</v>
      </c>
      <c r="I25" s="35">
        <v>1</v>
      </c>
      <c r="J25" s="49">
        <f t="shared" si="0"/>
        <v>1.01</v>
      </c>
      <c r="K25" s="35" t="s">
        <v>43</v>
      </c>
      <c r="L25" s="43">
        <v>1000</v>
      </c>
      <c r="M25" s="36">
        <v>171.95</v>
      </c>
      <c r="N25" s="36">
        <v>147.03</v>
      </c>
      <c r="O25" s="36">
        <v>126.65</v>
      </c>
      <c r="P25" s="36">
        <v>114.09</v>
      </c>
      <c r="Q25" s="36">
        <v>102.75</v>
      </c>
      <c r="R25" s="36">
        <v>89.19</v>
      </c>
      <c r="S25" s="36">
        <v>81.05</v>
      </c>
    </row>
    <row r="26" spans="1:21" ht="13.5" thickBot="1">
      <c r="A26" s="3" t="s">
        <v>97</v>
      </c>
      <c r="B26" s="2" t="s">
        <v>135</v>
      </c>
      <c r="C26" s="7">
        <f>IF(+B26="Attached Garage",+O15*B25,IF(B26="Detached Garage",+O16*B25,IF(+B26="Attached Carport",+O17*B25,IF(+B26="Detached Carport",+O18*B25,0))))</f>
        <v>0</v>
      </c>
      <c r="D26" s="53"/>
      <c r="G26" s="35">
        <v>761</v>
      </c>
      <c r="H26" s="35" t="s">
        <v>11</v>
      </c>
      <c r="I26" s="35">
        <v>1</v>
      </c>
      <c r="J26" s="49">
        <f t="shared" si="0"/>
        <v>1.01</v>
      </c>
      <c r="K26" s="35" t="s">
        <v>43</v>
      </c>
      <c r="L26" s="43">
        <v>1100</v>
      </c>
      <c r="M26" s="36">
        <v>167.38</v>
      </c>
      <c r="N26" s="36">
        <v>143.11000000000001</v>
      </c>
      <c r="O26" s="36">
        <v>123.36</v>
      </c>
      <c r="P26" s="36">
        <v>111.09</v>
      </c>
      <c r="Q26" s="36">
        <v>100.1</v>
      </c>
      <c r="R26" s="36">
        <v>86.83</v>
      </c>
      <c r="S26" s="36">
        <v>78.94</v>
      </c>
    </row>
    <row r="27" spans="1:21" ht="24.75" customHeight="1">
      <c r="A27" s="77" t="s">
        <v>150</v>
      </c>
      <c r="B27" s="78"/>
      <c r="C27" s="78"/>
      <c r="D27" s="54"/>
      <c r="G27" s="35">
        <v>762</v>
      </c>
      <c r="H27" s="35" t="s">
        <v>11</v>
      </c>
      <c r="I27" s="35">
        <v>1</v>
      </c>
      <c r="J27" s="49">
        <f t="shared" si="0"/>
        <v>1.01</v>
      </c>
      <c r="K27" s="35" t="s">
        <v>43</v>
      </c>
      <c r="L27" s="43">
        <v>1200</v>
      </c>
      <c r="M27" s="36">
        <v>163.41999999999999</v>
      </c>
      <c r="N27" s="36">
        <v>139.71</v>
      </c>
      <c r="O27" s="36">
        <v>120.42</v>
      </c>
      <c r="P27" s="36">
        <v>108.39</v>
      </c>
      <c r="Q27" s="36">
        <v>97.68</v>
      </c>
      <c r="R27" s="36">
        <v>84.75</v>
      </c>
      <c r="S27" s="36">
        <v>77.03</v>
      </c>
    </row>
    <row r="28" spans="1:21">
      <c r="G28" s="35">
        <v>763</v>
      </c>
      <c r="H28" s="35" t="s">
        <v>12</v>
      </c>
      <c r="I28" s="35">
        <v>-9</v>
      </c>
      <c r="J28" s="49">
        <f t="shared" si="0"/>
        <v>0.91</v>
      </c>
      <c r="K28" s="35" t="s">
        <v>43</v>
      </c>
      <c r="L28" s="43">
        <v>1300</v>
      </c>
      <c r="M28" s="36">
        <v>159.91</v>
      </c>
      <c r="N28" s="36">
        <v>136.72999999999999</v>
      </c>
      <c r="O28" s="36">
        <v>117.77</v>
      </c>
      <c r="P28" s="36">
        <v>106.04</v>
      </c>
      <c r="Q28" s="36">
        <v>95.56</v>
      </c>
      <c r="R28" s="36">
        <v>82.91</v>
      </c>
      <c r="S28" s="36">
        <v>75.38</v>
      </c>
    </row>
    <row r="29" spans="1:21" ht="13.5" thickBot="1">
      <c r="A29" s="27" t="s">
        <v>143</v>
      </c>
      <c r="B29" s="25" t="s">
        <v>141</v>
      </c>
      <c r="C29" s="25" t="s">
        <v>142</v>
      </c>
      <c r="D29" s="55"/>
      <c r="G29" s="35">
        <v>764</v>
      </c>
      <c r="H29" s="35" t="s">
        <v>13</v>
      </c>
      <c r="I29" s="35">
        <v>-4</v>
      </c>
      <c r="J29" s="49">
        <f t="shared" si="0"/>
        <v>0.96</v>
      </c>
      <c r="K29" s="35" t="s">
        <v>43</v>
      </c>
      <c r="L29" s="43">
        <v>1400</v>
      </c>
      <c r="M29" s="36">
        <v>156.75</v>
      </c>
      <c r="N29" s="36">
        <v>133.96</v>
      </c>
      <c r="O29" s="36">
        <v>115.41</v>
      </c>
      <c r="P29" s="36">
        <v>104.02</v>
      </c>
      <c r="Q29" s="36">
        <v>93.59</v>
      </c>
      <c r="R29" s="36">
        <v>81.209999999999994</v>
      </c>
      <c r="S29" s="36">
        <v>73.87</v>
      </c>
    </row>
    <row r="30" spans="1:21">
      <c r="A30" s="3" t="s">
        <v>98</v>
      </c>
      <c r="B30" s="17">
        <f>+B21+SUM(C23:C25)+IF(B26="Attached Garage",+C26,0)</f>
        <v>75194.759999999995</v>
      </c>
      <c r="C30" s="14">
        <f>+B30/B15</f>
        <v>93.993449999999996</v>
      </c>
      <c r="D30" s="56"/>
      <c r="G30" s="35">
        <v>765</v>
      </c>
      <c r="H30" s="35" t="s">
        <v>14</v>
      </c>
      <c r="I30" s="35">
        <v>-3</v>
      </c>
      <c r="J30" s="49">
        <f t="shared" si="0"/>
        <v>0.97</v>
      </c>
      <c r="K30" s="35" t="s">
        <v>43</v>
      </c>
      <c r="L30" s="43">
        <v>1500</v>
      </c>
      <c r="M30" s="36">
        <v>154.33000000000001</v>
      </c>
      <c r="N30" s="36">
        <v>131.96</v>
      </c>
      <c r="O30" s="36">
        <v>113.62</v>
      </c>
      <c r="P30" s="36">
        <v>102.38</v>
      </c>
      <c r="Q30" s="36">
        <v>92.17</v>
      </c>
      <c r="R30" s="36">
        <v>80.02</v>
      </c>
      <c r="S30" s="36">
        <v>72.73</v>
      </c>
    </row>
    <row r="31" spans="1:21">
      <c r="A31" s="3" t="s">
        <v>140</v>
      </c>
      <c r="B31" s="17">
        <f>+B30*0.9</f>
        <v>67675.284</v>
      </c>
      <c r="G31" s="35">
        <v>766</v>
      </c>
      <c r="H31" s="35" t="s">
        <v>14</v>
      </c>
      <c r="I31" s="35">
        <v>-3</v>
      </c>
      <c r="J31" s="49">
        <f t="shared" si="0"/>
        <v>0.97</v>
      </c>
      <c r="K31" s="35" t="s">
        <v>43</v>
      </c>
      <c r="L31" s="43">
        <v>1600</v>
      </c>
      <c r="M31" s="36">
        <v>152.01</v>
      </c>
      <c r="N31" s="36">
        <v>129.84</v>
      </c>
      <c r="O31" s="36">
        <v>111.93</v>
      </c>
      <c r="P31" s="36">
        <v>100.81</v>
      </c>
      <c r="Q31" s="36">
        <v>90.77</v>
      </c>
      <c r="R31" s="36">
        <v>78.760000000000005</v>
      </c>
      <c r="S31" s="36">
        <v>71.599999999999994</v>
      </c>
    </row>
    <row r="32" spans="1:21">
      <c r="A32" s="3" t="s">
        <v>77</v>
      </c>
      <c r="B32" s="17">
        <f>+B30*1.1</f>
        <v>82714.236000000004</v>
      </c>
      <c r="G32" s="35">
        <v>767</v>
      </c>
      <c r="H32" s="35" t="s">
        <v>14</v>
      </c>
      <c r="I32" s="35">
        <v>-3</v>
      </c>
      <c r="J32" s="49">
        <f t="shared" si="0"/>
        <v>0.97</v>
      </c>
      <c r="K32" s="35" t="s">
        <v>43</v>
      </c>
      <c r="L32" s="43">
        <v>1700</v>
      </c>
      <c r="M32" s="36">
        <v>149.88</v>
      </c>
      <c r="N32" s="36">
        <v>128.13999999999999</v>
      </c>
      <c r="O32" s="36">
        <v>110.38</v>
      </c>
      <c r="P32" s="36">
        <v>99.44</v>
      </c>
      <c r="Q32" s="36">
        <v>89.51</v>
      </c>
      <c r="R32" s="36">
        <v>77.81</v>
      </c>
      <c r="S32" s="36">
        <v>70.680000000000007</v>
      </c>
    </row>
    <row r="33" spans="1:19">
      <c r="G33" s="35">
        <v>768</v>
      </c>
      <c r="H33" s="35" t="s">
        <v>15</v>
      </c>
      <c r="I33" s="35">
        <v>-8</v>
      </c>
      <c r="J33" s="49">
        <f t="shared" si="0"/>
        <v>0.92</v>
      </c>
      <c r="K33" s="35" t="s">
        <v>43</v>
      </c>
      <c r="L33" s="43">
        <v>1800</v>
      </c>
      <c r="M33" s="36">
        <v>148.05000000000001</v>
      </c>
      <c r="N33" s="36">
        <v>126.57</v>
      </c>
      <c r="O33" s="36">
        <v>108.94</v>
      </c>
      <c r="P33" s="36">
        <v>98.25</v>
      </c>
      <c r="Q33" s="36">
        <v>88.45</v>
      </c>
      <c r="R33" s="36">
        <v>76.760000000000005</v>
      </c>
      <c r="S33" s="36">
        <v>69.760000000000005</v>
      </c>
    </row>
    <row r="34" spans="1:19" ht="13.5" thickBot="1">
      <c r="A34" s="27" t="s">
        <v>144</v>
      </c>
      <c r="B34" s="25" t="s">
        <v>141</v>
      </c>
      <c r="C34" s="25" t="s">
        <v>142</v>
      </c>
      <c r="D34" s="55"/>
      <c r="G34" s="35">
        <v>769</v>
      </c>
      <c r="H34" s="35" t="s">
        <v>16</v>
      </c>
      <c r="I34" s="35">
        <v>-6</v>
      </c>
      <c r="J34" s="49">
        <f t="shared" si="0"/>
        <v>0.94</v>
      </c>
      <c r="K34" s="35" t="s">
        <v>43</v>
      </c>
      <c r="L34" s="43">
        <v>2000</v>
      </c>
      <c r="M34" s="36">
        <v>144.68</v>
      </c>
      <c r="N34" s="36">
        <v>123.74</v>
      </c>
      <c r="O34" s="36">
        <v>106.59</v>
      </c>
      <c r="P34" s="36">
        <v>95.95</v>
      </c>
      <c r="Q34" s="36">
        <v>86.42</v>
      </c>
      <c r="R34" s="36">
        <v>75.02</v>
      </c>
      <c r="S34" s="36">
        <v>68.150000000000006</v>
      </c>
    </row>
    <row r="35" spans="1:19">
      <c r="A35" s="3" t="s">
        <v>68</v>
      </c>
      <c r="B35" s="15">
        <f ca="1">+B13-B14</f>
        <v>10</v>
      </c>
      <c r="G35" s="35">
        <v>770</v>
      </c>
      <c r="H35" s="35" t="s">
        <v>17</v>
      </c>
      <c r="I35" s="35">
        <v>15</v>
      </c>
      <c r="J35" s="49">
        <f t="shared" si="0"/>
        <v>1.1499999999999999</v>
      </c>
      <c r="K35" s="35" t="s">
        <v>43</v>
      </c>
      <c r="L35" s="43">
        <v>2200</v>
      </c>
      <c r="M35" s="36">
        <v>142.21</v>
      </c>
      <c r="N35" s="36">
        <v>121.59</v>
      </c>
      <c r="O35" s="36">
        <v>104.76</v>
      </c>
      <c r="P35" s="36">
        <v>94.33</v>
      </c>
      <c r="Q35" s="36">
        <v>84.96</v>
      </c>
      <c r="R35" s="36">
        <v>73.75</v>
      </c>
      <c r="S35" s="36">
        <v>66.95</v>
      </c>
    </row>
    <row r="36" spans="1:19">
      <c r="A36" s="3" t="s">
        <v>138</v>
      </c>
      <c r="B36" s="15">
        <f ca="1">100-B35</f>
        <v>90</v>
      </c>
      <c r="G36" s="35">
        <v>771</v>
      </c>
      <c r="H36" s="35" t="s">
        <v>17</v>
      </c>
      <c r="I36" s="35">
        <v>15</v>
      </c>
      <c r="J36" s="49">
        <f t="shared" si="0"/>
        <v>1.1499999999999999</v>
      </c>
      <c r="K36" s="35" t="s">
        <v>43</v>
      </c>
      <c r="L36" s="43">
        <v>2400</v>
      </c>
      <c r="M36" s="36">
        <v>139.78</v>
      </c>
      <c r="N36" s="36">
        <v>119.54</v>
      </c>
      <c r="O36" s="36">
        <v>102.96</v>
      </c>
      <c r="P36" s="36">
        <v>92.8</v>
      </c>
      <c r="Q36" s="36">
        <v>83.57</v>
      </c>
      <c r="R36" s="36">
        <v>72.53</v>
      </c>
      <c r="S36" s="36">
        <v>65.89</v>
      </c>
    </row>
    <row r="37" spans="1:19">
      <c r="A37" s="3" t="s">
        <v>139</v>
      </c>
      <c r="B37" s="16">
        <f ca="1">VLOOKUP(B36,K114:L214,2)/100</f>
        <v>0.92000000000000104</v>
      </c>
      <c r="G37" s="35">
        <v>772</v>
      </c>
      <c r="H37" s="35" t="s">
        <v>17</v>
      </c>
      <c r="I37" s="35">
        <v>15</v>
      </c>
      <c r="J37" s="49">
        <f t="shared" si="0"/>
        <v>1.1499999999999999</v>
      </c>
      <c r="K37" s="35" t="s">
        <v>43</v>
      </c>
      <c r="L37" s="43">
        <v>2600</v>
      </c>
      <c r="M37" s="36">
        <v>137.83000000000001</v>
      </c>
      <c r="N37" s="36">
        <v>117.92</v>
      </c>
      <c r="O37" s="36">
        <v>101.61</v>
      </c>
      <c r="P37" s="36">
        <v>91.39</v>
      </c>
      <c r="Q37" s="36">
        <v>82.41</v>
      </c>
      <c r="R37" s="36">
        <v>71.5</v>
      </c>
      <c r="S37" s="36">
        <v>65.010000000000005</v>
      </c>
    </row>
    <row r="38" spans="1:19" ht="13.5" thickBot="1">
      <c r="A38" s="26" t="s">
        <v>99</v>
      </c>
      <c r="B38" s="28">
        <f ca="1">+B30*B37</f>
        <v>69179.179200000071</v>
      </c>
      <c r="C38" s="29">
        <f ca="1">+B38/B15</f>
        <v>86.473974000000084</v>
      </c>
      <c r="D38" s="57"/>
      <c r="E38" s="58"/>
      <c r="G38" s="35">
        <v>773</v>
      </c>
      <c r="H38" s="35" t="s">
        <v>18</v>
      </c>
      <c r="I38" s="35">
        <v>15</v>
      </c>
      <c r="J38" s="49">
        <f t="shared" si="0"/>
        <v>1.1499999999999999</v>
      </c>
      <c r="K38" s="35" t="s">
        <v>43</v>
      </c>
      <c r="L38" s="43">
        <v>2800</v>
      </c>
      <c r="M38" s="36">
        <v>136.19</v>
      </c>
      <c r="N38" s="36">
        <v>116.47</v>
      </c>
      <c r="O38" s="36">
        <v>100.29</v>
      </c>
      <c r="P38" s="36">
        <v>90.35</v>
      </c>
      <c r="Q38" s="36">
        <v>81.290000000000006</v>
      </c>
      <c r="R38" s="36">
        <v>70.599999999999994</v>
      </c>
      <c r="S38" s="36">
        <v>64.239999999999995</v>
      </c>
    </row>
    <row r="39" spans="1:19">
      <c r="G39" s="35">
        <v>774</v>
      </c>
      <c r="H39" s="35" t="s">
        <v>19</v>
      </c>
      <c r="I39" s="35">
        <v>27</v>
      </c>
      <c r="J39" s="49">
        <f t="shared" si="0"/>
        <v>1.27</v>
      </c>
      <c r="K39" s="35" t="s">
        <v>43</v>
      </c>
      <c r="L39" s="43">
        <v>3000</v>
      </c>
      <c r="M39" s="36">
        <v>134.96</v>
      </c>
      <c r="N39" s="36">
        <v>115.36</v>
      </c>
      <c r="O39" s="36">
        <v>99.44</v>
      </c>
      <c r="P39" s="36">
        <v>89.49</v>
      </c>
      <c r="Q39" s="36">
        <v>80.64</v>
      </c>
      <c r="R39" s="36">
        <v>70.02</v>
      </c>
      <c r="S39" s="36">
        <v>63.63</v>
      </c>
    </row>
    <row r="40" spans="1:19" ht="80.099999999999994" customHeight="1">
      <c r="A40" s="80" t="s">
        <v>149</v>
      </c>
      <c r="B40" s="80"/>
      <c r="C40" s="80"/>
      <c r="D40" s="59"/>
      <c r="E40" s="48"/>
      <c r="G40" s="35">
        <v>775</v>
      </c>
      <c r="H40" s="35" t="s">
        <v>20</v>
      </c>
      <c r="I40" s="35">
        <v>12</v>
      </c>
      <c r="J40" s="49">
        <f t="shared" si="0"/>
        <v>1.1200000000000001</v>
      </c>
      <c r="K40" s="35" t="s">
        <v>43</v>
      </c>
      <c r="L40" s="43">
        <v>3200</v>
      </c>
      <c r="M40" s="36">
        <v>133.81</v>
      </c>
      <c r="N40" s="36">
        <v>114.34</v>
      </c>
      <c r="O40" s="36">
        <v>98.55</v>
      </c>
      <c r="P40" s="36">
        <v>88.8</v>
      </c>
      <c r="Q40" s="36">
        <v>79.930000000000007</v>
      </c>
      <c r="R40" s="36">
        <v>69.33</v>
      </c>
      <c r="S40" s="36">
        <v>63.05</v>
      </c>
    </row>
    <row r="41" spans="1:19" hidden="1">
      <c r="G41" s="35">
        <v>776</v>
      </c>
      <c r="H41" s="35" t="s">
        <v>21</v>
      </c>
      <c r="I41" s="35">
        <v>7</v>
      </c>
      <c r="J41" s="49">
        <f t="shared" si="0"/>
        <v>1.07</v>
      </c>
      <c r="K41" s="35" t="s">
        <v>43</v>
      </c>
      <c r="L41" s="43">
        <v>3400</v>
      </c>
      <c r="M41" s="36">
        <v>132.58000000000001</v>
      </c>
      <c r="N41" s="36">
        <v>113.41</v>
      </c>
      <c r="O41" s="36">
        <v>97.7</v>
      </c>
      <c r="P41" s="36">
        <v>87.9</v>
      </c>
      <c r="Q41" s="36">
        <v>79.2</v>
      </c>
      <c r="R41" s="36">
        <v>68.7</v>
      </c>
      <c r="S41" s="36">
        <v>62.51</v>
      </c>
    </row>
    <row r="42" spans="1:19" hidden="1">
      <c r="G42" s="35">
        <v>777</v>
      </c>
      <c r="H42" s="35" t="s">
        <v>21</v>
      </c>
      <c r="I42" s="35">
        <v>7</v>
      </c>
      <c r="J42" s="49">
        <f t="shared" si="0"/>
        <v>1.07</v>
      </c>
      <c r="K42" s="35" t="s">
        <v>43</v>
      </c>
      <c r="L42" s="43">
        <v>3600</v>
      </c>
      <c r="M42" s="36">
        <v>131.66</v>
      </c>
      <c r="N42" s="36">
        <v>112.63</v>
      </c>
      <c r="O42" s="36">
        <v>96.95</v>
      </c>
      <c r="P42" s="36">
        <v>87.38</v>
      </c>
      <c r="Q42" s="36">
        <v>78.66</v>
      </c>
      <c r="R42" s="36">
        <v>68.209999999999994</v>
      </c>
      <c r="S42" s="36">
        <v>62.04</v>
      </c>
    </row>
    <row r="43" spans="1:19" hidden="1">
      <c r="G43" s="35">
        <v>778</v>
      </c>
      <c r="H43" s="35" t="s">
        <v>22</v>
      </c>
      <c r="I43" s="35">
        <v>-3</v>
      </c>
      <c r="J43" s="49">
        <f t="shared" si="0"/>
        <v>0.97</v>
      </c>
      <c r="K43" s="35" t="s">
        <v>43</v>
      </c>
      <c r="L43" s="43">
        <v>4000</v>
      </c>
      <c r="M43" s="36">
        <v>129.82</v>
      </c>
      <c r="N43" s="36">
        <v>111.04</v>
      </c>
      <c r="O43" s="36">
        <v>95.64</v>
      </c>
      <c r="P43" s="36">
        <v>86.19</v>
      </c>
      <c r="Q43" s="36">
        <v>77.59</v>
      </c>
      <c r="R43" s="36">
        <v>67.349999999999994</v>
      </c>
      <c r="S43" s="36">
        <v>61.21</v>
      </c>
    </row>
    <row r="44" spans="1:19" hidden="1">
      <c r="G44" s="35">
        <v>779</v>
      </c>
      <c r="H44" s="35" t="s">
        <v>23</v>
      </c>
      <c r="I44" s="35">
        <v>0</v>
      </c>
      <c r="J44" s="49">
        <f t="shared" si="0"/>
        <v>1</v>
      </c>
      <c r="K44" s="35" t="s">
        <v>44</v>
      </c>
      <c r="L44" s="35">
        <v>700</v>
      </c>
      <c r="M44" s="36">
        <v>196.06</v>
      </c>
      <c r="N44" s="36">
        <v>167.62</v>
      </c>
      <c r="O44" s="36">
        <v>144.44</v>
      </c>
      <c r="P44" s="36">
        <v>130.16999999999999</v>
      </c>
      <c r="Q44" s="36">
        <v>117.18</v>
      </c>
      <c r="R44" s="36">
        <v>101.7</v>
      </c>
      <c r="S44" s="36">
        <v>92.49</v>
      </c>
    </row>
    <row r="45" spans="1:19" hidden="1">
      <c r="A45" s="9"/>
      <c r="B45" s="11"/>
      <c r="G45" s="35">
        <v>780</v>
      </c>
      <c r="H45" s="35" t="s">
        <v>24</v>
      </c>
      <c r="I45" s="35">
        <v>1</v>
      </c>
      <c r="J45" s="49">
        <f t="shared" si="0"/>
        <v>1.01</v>
      </c>
      <c r="K45" s="35" t="s">
        <v>44</v>
      </c>
      <c r="L45" s="35">
        <v>800</v>
      </c>
      <c r="M45" s="36">
        <v>187.85</v>
      </c>
      <c r="N45" s="36">
        <v>160.66999999999999</v>
      </c>
      <c r="O45" s="36">
        <v>138.41999999999999</v>
      </c>
      <c r="P45" s="36">
        <v>124.71</v>
      </c>
      <c r="Q45" s="36">
        <v>112.32</v>
      </c>
      <c r="R45" s="36">
        <v>97.4</v>
      </c>
      <c r="S45" s="36">
        <v>88.63</v>
      </c>
    </row>
    <row r="46" spans="1:19" hidden="1">
      <c r="A46" s="9"/>
      <c r="G46" s="35">
        <v>781</v>
      </c>
      <c r="H46" s="35" t="s">
        <v>24</v>
      </c>
      <c r="I46" s="35">
        <v>1</v>
      </c>
      <c r="J46" s="49">
        <f t="shared" si="0"/>
        <v>1.01</v>
      </c>
      <c r="K46" s="35" t="s">
        <v>44</v>
      </c>
      <c r="L46" s="35">
        <v>900</v>
      </c>
      <c r="M46" s="36">
        <v>180.94</v>
      </c>
      <c r="N46" s="36">
        <v>154.62</v>
      </c>
      <c r="O46" s="36">
        <v>133.24</v>
      </c>
      <c r="P46" s="36">
        <v>119.95</v>
      </c>
      <c r="Q46" s="36">
        <v>108.06</v>
      </c>
      <c r="R46" s="36">
        <v>93.84</v>
      </c>
      <c r="S46" s="36">
        <v>85.3</v>
      </c>
    </row>
    <row r="47" spans="1:19" hidden="1">
      <c r="A47" s="9"/>
      <c r="B47" s="8"/>
      <c r="G47" s="35">
        <v>782</v>
      </c>
      <c r="H47" s="35" t="s">
        <v>24</v>
      </c>
      <c r="I47" s="35">
        <v>1</v>
      </c>
      <c r="J47" s="49">
        <f t="shared" ref="J47:J64" si="1">1+I47/100</f>
        <v>1.01</v>
      </c>
      <c r="K47" s="35" t="s">
        <v>44</v>
      </c>
      <c r="L47" s="35">
        <v>1000</v>
      </c>
      <c r="M47" s="36">
        <v>175.42</v>
      </c>
      <c r="N47" s="36">
        <v>150.03</v>
      </c>
      <c r="O47" s="36">
        <v>129.22999999999999</v>
      </c>
      <c r="P47" s="36">
        <v>116.4</v>
      </c>
      <c r="Q47" s="36">
        <v>104.86</v>
      </c>
      <c r="R47" s="36">
        <v>91.02</v>
      </c>
      <c r="S47" s="36">
        <v>82.71</v>
      </c>
    </row>
    <row r="48" spans="1:19" hidden="1">
      <c r="A48" s="9"/>
      <c r="B48" s="13"/>
      <c r="G48" s="35">
        <v>783</v>
      </c>
      <c r="H48" s="35" t="s">
        <v>25</v>
      </c>
      <c r="I48" s="35">
        <v>6</v>
      </c>
      <c r="J48" s="49">
        <f t="shared" si="1"/>
        <v>1.06</v>
      </c>
      <c r="K48" s="35" t="s">
        <v>44</v>
      </c>
      <c r="L48" s="35">
        <v>1100</v>
      </c>
      <c r="M48" s="36">
        <v>170.65</v>
      </c>
      <c r="N48" s="36">
        <v>145.94999999999999</v>
      </c>
      <c r="O48" s="36">
        <v>125.71</v>
      </c>
      <c r="P48" s="36">
        <v>113.2</v>
      </c>
      <c r="Q48" s="36">
        <v>101.99</v>
      </c>
      <c r="R48" s="36">
        <v>88.45</v>
      </c>
      <c r="S48" s="36">
        <v>80.44</v>
      </c>
    </row>
    <row r="49" spans="1:22" hidden="1">
      <c r="A49" s="9"/>
      <c r="B49" s="8"/>
      <c r="G49" s="35">
        <v>784</v>
      </c>
      <c r="H49" s="35" t="s">
        <v>25</v>
      </c>
      <c r="I49" s="35">
        <v>6</v>
      </c>
      <c r="J49" s="49">
        <f t="shared" si="1"/>
        <v>1.06</v>
      </c>
      <c r="K49" s="35" t="s">
        <v>44</v>
      </c>
      <c r="L49" s="35">
        <v>1200</v>
      </c>
      <c r="M49" s="36">
        <v>166.67</v>
      </c>
      <c r="N49" s="36">
        <v>142.44</v>
      </c>
      <c r="O49" s="36">
        <v>122.76</v>
      </c>
      <c r="P49" s="36">
        <v>110.54</v>
      </c>
      <c r="Q49" s="36">
        <v>99.54</v>
      </c>
      <c r="R49" s="36">
        <v>86.35</v>
      </c>
      <c r="S49" s="36">
        <v>78.569999999999993</v>
      </c>
    </row>
    <row r="50" spans="1:22" hidden="1">
      <c r="A50" s="9"/>
      <c r="B50" s="8"/>
      <c r="G50" s="35">
        <v>785</v>
      </c>
      <c r="H50" s="35" t="s">
        <v>26</v>
      </c>
      <c r="I50" s="35">
        <v>-13</v>
      </c>
      <c r="J50" s="49">
        <f t="shared" si="1"/>
        <v>0.87</v>
      </c>
      <c r="K50" s="35" t="s">
        <v>44</v>
      </c>
      <c r="L50" s="35">
        <v>1300</v>
      </c>
      <c r="M50" s="36">
        <v>163.41999999999999</v>
      </c>
      <c r="N50" s="36">
        <v>139.79</v>
      </c>
      <c r="O50" s="36">
        <v>120.42</v>
      </c>
      <c r="P50" s="36">
        <v>108.39</v>
      </c>
      <c r="Q50" s="36">
        <v>97.68</v>
      </c>
      <c r="R50" s="36">
        <v>84.75</v>
      </c>
      <c r="S50" s="36">
        <v>77.03</v>
      </c>
    </row>
    <row r="51" spans="1:22" hidden="1">
      <c r="A51" s="9"/>
      <c r="B51" s="8"/>
      <c r="G51" s="35">
        <v>786</v>
      </c>
      <c r="H51" s="35" t="s">
        <v>27</v>
      </c>
      <c r="I51" s="35">
        <v>5</v>
      </c>
      <c r="J51" s="49">
        <f t="shared" si="1"/>
        <v>1.05</v>
      </c>
      <c r="K51" s="35" t="s">
        <v>44</v>
      </c>
      <c r="L51" s="35">
        <v>1400</v>
      </c>
      <c r="M51" s="36">
        <v>160.22</v>
      </c>
      <c r="N51" s="36">
        <v>136.96</v>
      </c>
      <c r="O51" s="36">
        <v>118.02</v>
      </c>
      <c r="P51" s="36">
        <v>106.26</v>
      </c>
      <c r="Q51" s="36">
        <v>95.83</v>
      </c>
      <c r="R51" s="36">
        <v>83.09</v>
      </c>
      <c r="S51" s="36">
        <v>75.540000000000006</v>
      </c>
    </row>
    <row r="52" spans="1:22" hidden="1">
      <c r="A52" s="9"/>
      <c r="B52" s="8"/>
      <c r="G52" s="35">
        <v>787</v>
      </c>
      <c r="H52" s="35" t="s">
        <v>27</v>
      </c>
      <c r="I52" s="35">
        <v>5</v>
      </c>
      <c r="J52" s="49">
        <f t="shared" si="1"/>
        <v>1.05</v>
      </c>
      <c r="K52" s="35" t="s">
        <v>44</v>
      </c>
      <c r="L52" s="35">
        <v>1500</v>
      </c>
      <c r="M52" s="36">
        <v>157.69999999999999</v>
      </c>
      <c r="N52" s="36">
        <v>134.88</v>
      </c>
      <c r="O52" s="36">
        <v>116.07</v>
      </c>
      <c r="P52" s="36">
        <v>104.67</v>
      </c>
      <c r="Q52" s="36">
        <v>94.3</v>
      </c>
      <c r="R52" s="36">
        <v>81.760000000000005</v>
      </c>
      <c r="S52" s="36">
        <v>74.28</v>
      </c>
    </row>
    <row r="53" spans="1:22" hidden="1">
      <c r="A53" s="9"/>
      <c r="B53" s="8"/>
      <c r="G53" s="35">
        <v>788</v>
      </c>
      <c r="H53" s="35" t="s">
        <v>28</v>
      </c>
      <c r="I53" s="35">
        <v>-6</v>
      </c>
      <c r="J53" s="49">
        <f t="shared" si="1"/>
        <v>0.94</v>
      </c>
      <c r="K53" s="35" t="s">
        <v>44</v>
      </c>
      <c r="L53" s="35">
        <v>1600</v>
      </c>
      <c r="M53" s="36">
        <v>155.32</v>
      </c>
      <c r="N53" s="36">
        <v>132.76</v>
      </c>
      <c r="O53" s="36">
        <v>114.42</v>
      </c>
      <c r="P53" s="36">
        <v>103.04</v>
      </c>
      <c r="Q53" s="36">
        <v>92.85</v>
      </c>
      <c r="R53" s="36">
        <v>80.56</v>
      </c>
      <c r="S53" s="36">
        <v>73.180000000000007</v>
      </c>
    </row>
    <row r="54" spans="1:22" hidden="1">
      <c r="A54" s="9"/>
      <c r="B54" s="8"/>
      <c r="G54" s="35">
        <v>789</v>
      </c>
      <c r="H54" s="35" t="s">
        <v>29</v>
      </c>
      <c r="I54" s="35">
        <v>-1</v>
      </c>
      <c r="J54" s="49">
        <f t="shared" si="1"/>
        <v>0.99</v>
      </c>
      <c r="K54" s="35" t="s">
        <v>44</v>
      </c>
      <c r="L54" s="35">
        <v>1700</v>
      </c>
      <c r="M54" s="36">
        <v>153.22999999999999</v>
      </c>
      <c r="N54" s="36">
        <v>131.04</v>
      </c>
      <c r="O54" s="36">
        <v>112.96</v>
      </c>
      <c r="P54" s="36">
        <v>101.71</v>
      </c>
      <c r="Q54" s="36">
        <v>91.58</v>
      </c>
      <c r="R54" s="36">
        <v>79.48</v>
      </c>
      <c r="S54" s="36">
        <v>72.209999999999994</v>
      </c>
    </row>
    <row r="55" spans="1:22" hidden="1">
      <c r="A55" s="9"/>
      <c r="B55" s="8"/>
      <c r="G55" s="35">
        <v>790</v>
      </c>
      <c r="H55" s="35" t="s">
        <v>30</v>
      </c>
      <c r="I55" s="35">
        <v>-2</v>
      </c>
      <c r="J55" s="49">
        <f t="shared" si="1"/>
        <v>0.98</v>
      </c>
      <c r="K55" s="35" t="s">
        <v>44</v>
      </c>
      <c r="L55" s="35">
        <v>1800</v>
      </c>
      <c r="M55" s="36">
        <v>151.36000000000001</v>
      </c>
      <c r="N55" s="36">
        <v>129.34</v>
      </c>
      <c r="O55" s="36">
        <v>111.48</v>
      </c>
      <c r="P55" s="36">
        <v>100.39</v>
      </c>
      <c r="Q55" s="36">
        <v>90.42</v>
      </c>
      <c r="R55" s="36">
        <v>78.400000000000006</v>
      </c>
      <c r="S55" s="36">
        <v>71.3</v>
      </c>
    </row>
    <row r="56" spans="1:22" hidden="1">
      <c r="A56" s="9"/>
      <c r="B56" s="8"/>
      <c r="G56" s="35">
        <v>791</v>
      </c>
      <c r="H56" s="35" t="s">
        <v>30</v>
      </c>
      <c r="I56" s="35">
        <v>-2</v>
      </c>
      <c r="J56" s="49">
        <f t="shared" si="1"/>
        <v>0.98</v>
      </c>
      <c r="K56" s="35" t="s">
        <v>44</v>
      </c>
      <c r="L56" s="35">
        <v>2000</v>
      </c>
      <c r="M56" s="36">
        <v>148.11000000000001</v>
      </c>
      <c r="N56" s="36">
        <v>126.59</v>
      </c>
      <c r="O56" s="36">
        <v>109.03</v>
      </c>
      <c r="P56" s="36">
        <v>98.3</v>
      </c>
      <c r="Q56" s="36">
        <v>88.45</v>
      </c>
      <c r="R56" s="36">
        <v>76.81</v>
      </c>
      <c r="S56" s="36">
        <v>69.8</v>
      </c>
    </row>
    <row r="57" spans="1:22" hidden="1">
      <c r="G57" s="35">
        <v>792</v>
      </c>
      <c r="H57" s="35" t="s">
        <v>31</v>
      </c>
      <c r="I57" s="35">
        <v>-14</v>
      </c>
      <c r="J57" s="49">
        <f t="shared" si="1"/>
        <v>0.86</v>
      </c>
      <c r="K57" s="35" t="s">
        <v>44</v>
      </c>
      <c r="L57" s="35">
        <v>2200</v>
      </c>
      <c r="M57" s="36">
        <v>145.69</v>
      </c>
      <c r="N57" s="36">
        <v>124.57</v>
      </c>
      <c r="O57" s="36">
        <v>107.32</v>
      </c>
      <c r="P57" s="36">
        <v>96.7</v>
      </c>
      <c r="Q57" s="36">
        <v>87.03</v>
      </c>
      <c r="R57" s="36">
        <v>75.540000000000006</v>
      </c>
      <c r="S57" s="36">
        <v>68.67</v>
      </c>
    </row>
    <row r="58" spans="1:22" hidden="1">
      <c r="G58" s="35">
        <v>793</v>
      </c>
      <c r="H58" s="35" t="s">
        <v>32</v>
      </c>
      <c r="I58" s="35">
        <v>-7</v>
      </c>
      <c r="J58" s="49">
        <f t="shared" si="1"/>
        <v>0.92999999999999994</v>
      </c>
      <c r="K58" s="35" t="s">
        <v>44</v>
      </c>
      <c r="L58" s="35">
        <v>2400</v>
      </c>
      <c r="M58" s="36">
        <v>143.46</v>
      </c>
      <c r="N58" s="36">
        <v>122.66</v>
      </c>
      <c r="O58" s="36">
        <v>105.62</v>
      </c>
      <c r="P58" s="36">
        <v>95.13</v>
      </c>
      <c r="Q58" s="36">
        <v>85.7</v>
      </c>
      <c r="R58" s="36">
        <v>74.28</v>
      </c>
      <c r="S58" s="36">
        <v>67.63</v>
      </c>
    </row>
    <row r="59" spans="1:22" hidden="1">
      <c r="G59" s="35">
        <v>794</v>
      </c>
      <c r="H59" s="35" t="s">
        <v>32</v>
      </c>
      <c r="I59" s="35">
        <v>-7</v>
      </c>
      <c r="J59" s="49">
        <f t="shared" si="1"/>
        <v>0.92999999999999994</v>
      </c>
      <c r="K59" s="35" t="s">
        <v>44</v>
      </c>
      <c r="L59" s="35">
        <v>2600</v>
      </c>
      <c r="M59" s="36">
        <v>141.41999999999999</v>
      </c>
      <c r="N59" s="36">
        <v>120.92</v>
      </c>
      <c r="O59" s="36">
        <v>104.17</v>
      </c>
      <c r="P59" s="36">
        <v>93.84</v>
      </c>
      <c r="Q59" s="36">
        <v>84.59</v>
      </c>
      <c r="R59" s="36">
        <v>73.290000000000006</v>
      </c>
      <c r="S59" s="36">
        <v>66.69</v>
      </c>
    </row>
    <row r="60" spans="1:22" ht="15.75" hidden="1">
      <c r="A60" s="22"/>
      <c r="B60" s="22"/>
      <c r="C60" s="22"/>
      <c r="D60" s="60"/>
      <c r="E60" s="60"/>
      <c r="F60" s="42"/>
      <c r="G60" s="42">
        <v>795</v>
      </c>
      <c r="H60" s="42" t="s">
        <v>33</v>
      </c>
      <c r="I60" s="42">
        <v>-2</v>
      </c>
      <c r="J60" s="61">
        <f t="shared" si="1"/>
        <v>0.98</v>
      </c>
      <c r="K60" s="42" t="s">
        <v>44</v>
      </c>
      <c r="L60" s="42">
        <v>2800</v>
      </c>
      <c r="M60" s="62">
        <v>139.78</v>
      </c>
      <c r="N60" s="62">
        <v>119.54</v>
      </c>
      <c r="O60" s="62">
        <v>102.96</v>
      </c>
      <c r="P60" s="62">
        <v>92.8</v>
      </c>
      <c r="Q60" s="62">
        <v>83.57</v>
      </c>
      <c r="R60" s="62">
        <v>72.53</v>
      </c>
      <c r="S60" s="62">
        <v>65.89</v>
      </c>
      <c r="T60" s="42"/>
      <c r="U60" s="42"/>
      <c r="V60" s="42"/>
    </row>
    <row r="61" spans="1:22" hidden="1">
      <c r="B61" s="8"/>
      <c r="C61" s="8"/>
      <c r="D61" s="48"/>
      <c r="G61" s="35">
        <v>796</v>
      </c>
      <c r="H61" s="35" t="s">
        <v>33</v>
      </c>
      <c r="I61" s="35">
        <v>-2</v>
      </c>
      <c r="J61" s="49">
        <f t="shared" si="1"/>
        <v>0.98</v>
      </c>
      <c r="K61" s="35" t="s">
        <v>44</v>
      </c>
      <c r="L61" s="35">
        <v>3000</v>
      </c>
      <c r="M61" s="36">
        <v>138.47</v>
      </c>
      <c r="N61" s="36">
        <v>118.33</v>
      </c>
      <c r="O61" s="36">
        <v>101.96</v>
      </c>
      <c r="P61" s="36">
        <v>91.78</v>
      </c>
      <c r="Q61" s="36">
        <v>82.68</v>
      </c>
      <c r="R61" s="36">
        <v>71.75</v>
      </c>
      <c r="S61" s="36">
        <v>65.260000000000005</v>
      </c>
    </row>
    <row r="62" spans="1:22" hidden="1">
      <c r="C62" s="3" t="s">
        <v>121</v>
      </c>
      <c r="G62" s="35">
        <v>797</v>
      </c>
      <c r="H62" s="35" t="s">
        <v>34</v>
      </c>
      <c r="I62" s="35">
        <v>10</v>
      </c>
      <c r="J62" s="49">
        <f t="shared" si="1"/>
        <v>1.1000000000000001</v>
      </c>
      <c r="K62" s="35" t="s">
        <v>44</v>
      </c>
      <c r="L62" s="35">
        <v>3200</v>
      </c>
      <c r="M62" s="36">
        <v>137.07</v>
      </c>
      <c r="N62" s="36">
        <v>117.16</v>
      </c>
      <c r="O62" s="36">
        <v>100.93</v>
      </c>
      <c r="P62" s="36">
        <v>90.94</v>
      </c>
      <c r="Q62" s="36">
        <v>81.900000000000006</v>
      </c>
      <c r="R62" s="36">
        <v>71.12</v>
      </c>
      <c r="S62" s="36">
        <v>64.62</v>
      </c>
    </row>
    <row r="63" spans="1:22" hidden="1">
      <c r="C63" s="3" t="s">
        <v>121</v>
      </c>
      <c r="G63" s="35">
        <v>798</v>
      </c>
      <c r="H63" s="35" t="s">
        <v>35</v>
      </c>
      <c r="I63" s="35">
        <v>-10</v>
      </c>
      <c r="J63" s="49">
        <f t="shared" si="1"/>
        <v>0.9</v>
      </c>
      <c r="K63" s="35" t="s">
        <v>44</v>
      </c>
      <c r="L63" s="35">
        <v>3400</v>
      </c>
      <c r="M63" s="36">
        <v>135.97</v>
      </c>
      <c r="N63" s="36">
        <v>116.2</v>
      </c>
      <c r="O63" s="36">
        <v>100.19</v>
      </c>
      <c r="P63" s="36">
        <v>90.21</v>
      </c>
      <c r="Q63" s="36">
        <v>81.22</v>
      </c>
      <c r="R63" s="36">
        <v>70.53</v>
      </c>
      <c r="S63" s="36">
        <v>64.09</v>
      </c>
    </row>
    <row r="64" spans="1:22" hidden="1">
      <c r="C64" s="3" t="s">
        <v>121</v>
      </c>
      <c r="G64" s="35">
        <v>799</v>
      </c>
      <c r="H64" s="35" t="s">
        <v>35</v>
      </c>
      <c r="I64" s="35">
        <v>-10</v>
      </c>
      <c r="J64" s="49">
        <f t="shared" si="1"/>
        <v>0.9</v>
      </c>
      <c r="K64" s="35" t="s">
        <v>44</v>
      </c>
      <c r="L64" s="35">
        <v>3600</v>
      </c>
      <c r="M64" s="36">
        <v>134.96</v>
      </c>
      <c r="N64" s="36">
        <v>115.36</v>
      </c>
      <c r="O64" s="36">
        <v>99.44</v>
      </c>
      <c r="P64" s="36">
        <v>89.49</v>
      </c>
      <c r="Q64" s="36">
        <v>80.64</v>
      </c>
      <c r="R64" s="36">
        <v>70.02</v>
      </c>
      <c r="S64" s="36">
        <v>63.63</v>
      </c>
    </row>
    <row r="65" spans="1:22" hidden="1">
      <c r="C65" s="3" t="s">
        <v>121</v>
      </c>
      <c r="K65" s="35" t="s">
        <v>44</v>
      </c>
      <c r="L65" s="35">
        <v>4000</v>
      </c>
      <c r="M65" s="36">
        <v>133.53</v>
      </c>
      <c r="N65" s="36">
        <v>114.09</v>
      </c>
      <c r="O65" s="36">
        <v>98.37</v>
      </c>
      <c r="P65" s="36">
        <v>88.6</v>
      </c>
      <c r="Q65" s="36">
        <v>79.790000000000006</v>
      </c>
      <c r="R65" s="36">
        <v>69.2</v>
      </c>
      <c r="S65" s="36">
        <v>62.94</v>
      </c>
    </row>
    <row r="66" spans="1:22" hidden="1">
      <c r="C66" s="3" t="s">
        <v>121</v>
      </c>
      <c r="K66" s="35" t="s">
        <v>45</v>
      </c>
      <c r="L66" s="35">
        <v>700</v>
      </c>
      <c r="M66" s="36">
        <v>199.29</v>
      </c>
      <c r="N66" s="36">
        <v>170.36</v>
      </c>
      <c r="O66" s="36">
        <v>146.79</v>
      </c>
      <c r="P66" s="36">
        <v>132.26</v>
      </c>
      <c r="Q66" s="36">
        <v>119.1</v>
      </c>
      <c r="R66" s="36">
        <v>103.35</v>
      </c>
      <c r="S66" s="36">
        <v>93.94</v>
      </c>
    </row>
    <row r="67" spans="1:22" hidden="1">
      <c r="B67" s="3"/>
      <c r="C67" s="3" t="s">
        <v>121</v>
      </c>
      <c r="J67" s="35"/>
      <c r="K67" s="35" t="s">
        <v>45</v>
      </c>
      <c r="L67" s="35">
        <v>800</v>
      </c>
      <c r="M67" s="36">
        <v>191.17</v>
      </c>
      <c r="N67" s="36">
        <v>163.41</v>
      </c>
      <c r="O67" s="36">
        <v>140.77000000000001</v>
      </c>
      <c r="P67" s="36">
        <v>126.86</v>
      </c>
      <c r="Q67" s="36">
        <v>114.23</v>
      </c>
      <c r="R67" s="36">
        <v>99.13</v>
      </c>
      <c r="S67" s="36">
        <v>90.13</v>
      </c>
    </row>
    <row r="68" spans="1:22" hidden="1">
      <c r="K68" s="35" t="s">
        <v>45</v>
      </c>
      <c r="L68" s="35">
        <v>900</v>
      </c>
      <c r="M68" s="36">
        <v>184.41</v>
      </c>
      <c r="N68" s="36">
        <v>157.57</v>
      </c>
      <c r="O68" s="36">
        <v>135.79</v>
      </c>
      <c r="P68" s="36">
        <v>122.29</v>
      </c>
      <c r="Q68" s="36">
        <v>110.17</v>
      </c>
      <c r="R68" s="36">
        <v>95.59</v>
      </c>
      <c r="S68" s="36">
        <v>86.9</v>
      </c>
    </row>
    <row r="69" spans="1:22" ht="15.75" hidden="1">
      <c r="A69" s="22"/>
      <c r="B69" s="23"/>
      <c r="C69" s="24"/>
      <c r="D69" s="42"/>
      <c r="E69" s="42"/>
      <c r="F69" s="42"/>
      <c r="G69" s="42"/>
      <c r="H69" s="42"/>
      <c r="I69" s="42"/>
      <c r="J69" s="62"/>
      <c r="K69" s="42" t="s">
        <v>45</v>
      </c>
      <c r="L69" s="42">
        <v>1000</v>
      </c>
      <c r="M69" s="62">
        <v>178.75</v>
      </c>
      <c r="N69" s="62">
        <v>152.74</v>
      </c>
      <c r="O69" s="62">
        <v>131.69999999999999</v>
      </c>
      <c r="P69" s="62">
        <v>118.63</v>
      </c>
      <c r="Q69" s="62">
        <v>106.83</v>
      </c>
      <c r="R69" s="62">
        <v>92.68</v>
      </c>
      <c r="S69" s="62">
        <v>84.26</v>
      </c>
      <c r="T69" s="42"/>
      <c r="U69" s="42"/>
      <c r="V69" s="42"/>
    </row>
    <row r="70" spans="1:22" hidden="1">
      <c r="K70" s="35" t="s">
        <v>45</v>
      </c>
      <c r="L70" s="35">
        <v>1100</v>
      </c>
      <c r="M70" s="36">
        <v>174.09</v>
      </c>
      <c r="N70" s="36">
        <v>148.81</v>
      </c>
      <c r="O70" s="36">
        <v>128.13999999999999</v>
      </c>
      <c r="P70" s="36">
        <v>115.41</v>
      </c>
      <c r="Q70" s="36">
        <v>103.97</v>
      </c>
      <c r="R70" s="36">
        <v>90.25</v>
      </c>
      <c r="S70" s="36">
        <v>82</v>
      </c>
    </row>
    <row r="71" spans="1:22" hidden="1">
      <c r="A71" s="11"/>
      <c r="K71" s="35" t="s">
        <v>45</v>
      </c>
      <c r="L71" s="35">
        <v>1200</v>
      </c>
      <c r="M71" s="36">
        <v>170.2</v>
      </c>
      <c r="N71" s="36">
        <v>145.55000000000001</v>
      </c>
      <c r="O71" s="36">
        <v>125.37</v>
      </c>
      <c r="P71" s="36">
        <v>112.88</v>
      </c>
      <c r="Q71" s="36">
        <v>101.71</v>
      </c>
      <c r="R71" s="36">
        <v>88.3</v>
      </c>
      <c r="S71" s="36">
        <v>80.209999999999994</v>
      </c>
    </row>
    <row r="72" spans="1:22" hidden="1">
      <c r="K72" s="35" t="s">
        <v>45</v>
      </c>
      <c r="L72" s="35">
        <v>1300</v>
      </c>
      <c r="M72" s="36">
        <v>166.67</v>
      </c>
      <c r="N72" s="36">
        <v>142.44</v>
      </c>
      <c r="O72" s="36">
        <v>122.76</v>
      </c>
      <c r="P72" s="36">
        <v>110.54</v>
      </c>
      <c r="Q72" s="36">
        <v>99.54</v>
      </c>
      <c r="R72" s="36">
        <v>86.35</v>
      </c>
      <c r="S72" s="36">
        <v>78.569999999999993</v>
      </c>
    </row>
    <row r="73" spans="1:22" hidden="1">
      <c r="K73" s="35" t="s">
        <v>45</v>
      </c>
      <c r="L73" s="35">
        <v>1400</v>
      </c>
      <c r="M73" s="36">
        <v>163.51</v>
      </c>
      <c r="N73" s="36">
        <v>139.86000000000001</v>
      </c>
      <c r="O73" s="36">
        <v>120.52</v>
      </c>
      <c r="P73" s="36">
        <v>108.59</v>
      </c>
      <c r="Q73" s="36">
        <v>97.77</v>
      </c>
      <c r="R73" s="36">
        <v>84.85</v>
      </c>
      <c r="S73" s="36">
        <v>77.16</v>
      </c>
    </row>
    <row r="74" spans="1:22" hidden="1">
      <c r="K74" s="35" t="s">
        <v>45</v>
      </c>
      <c r="L74" s="35">
        <v>1500</v>
      </c>
      <c r="M74" s="36">
        <v>160.74</v>
      </c>
      <c r="N74" s="36">
        <v>137.38</v>
      </c>
      <c r="O74" s="36">
        <v>118.38</v>
      </c>
      <c r="P74" s="36">
        <v>106.64</v>
      </c>
      <c r="Q74" s="36">
        <v>95.96</v>
      </c>
      <c r="R74" s="36">
        <v>83.35</v>
      </c>
      <c r="S74" s="36">
        <v>75.75</v>
      </c>
    </row>
    <row r="75" spans="1:22" hidden="1">
      <c r="K75" s="35" t="s">
        <v>45</v>
      </c>
      <c r="L75" s="35">
        <v>1600</v>
      </c>
      <c r="M75" s="36">
        <v>158.61000000000001</v>
      </c>
      <c r="N75" s="36">
        <v>135.61000000000001</v>
      </c>
      <c r="O75" s="36">
        <v>116.89</v>
      </c>
      <c r="P75" s="36">
        <v>105.23</v>
      </c>
      <c r="Q75" s="36">
        <v>94.79</v>
      </c>
      <c r="R75" s="36">
        <v>82.25</v>
      </c>
      <c r="S75" s="36">
        <v>74.760000000000005</v>
      </c>
    </row>
    <row r="76" spans="1:22" ht="12.75" hidden="1" customHeight="1">
      <c r="K76" s="35" t="s">
        <v>45</v>
      </c>
      <c r="L76" s="35">
        <v>1700</v>
      </c>
      <c r="M76" s="36">
        <v>156.52000000000001</v>
      </c>
      <c r="N76" s="36">
        <v>133.81</v>
      </c>
      <c r="O76" s="36">
        <v>115.27</v>
      </c>
      <c r="P76" s="36">
        <v>103.83</v>
      </c>
      <c r="Q76" s="36">
        <v>93.49</v>
      </c>
      <c r="R76" s="36">
        <v>81.150000000000006</v>
      </c>
      <c r="S76" s="36">
        <v>73.8</v>
      </c>
    </row>
    <row r="77" spans="1:22" hidden="1">
      <c r="K77" s="35" t="s">
        <v>45</v>
      </c>
      <c r="L77" s="35">
        <v>1800</v>
      </c>
      <c r="M77" s="36">
        <v>154.78</v>
      </c>
      <c r="N77" s="36">
        <v>132.30000000000001</v>
      </c>
      <c r="O77" s="36">
        <v>113.97</v>
      </c>
      <c r="P77" s="36">
        <v>102.64</v>
      </c>
      <c r="Q77" s="36">
        <v>92.52</v>
      </c>
      <c r="R77" s="36">
        <v>80.209999999999994</v>
      </c>
      <c r="S77" s="36">
        <v>71.17</v>
      </c>
    </row>
    <row r="78" spans="1:22" ht="15.75" hidden="1">
      <c r="A78" s="22"/>
      <c r="B78" s="23"/>
      <c r="C78" s="24"/>
      <c r="D78" s="42"/>
      <c r="E78" s="42"/>
      <c r="F78" s="42"/>
      <c r="G78" s="42"/>
      <c r="H78" s="42"/>
      <c r="I78" s="42"/>
      <c r="J78" s="62"/>
      <c r="K78" s="42" t="s">
        <v>45</v>
      </c>
      <c r="L78" s="42">
        <v>2000</v>
      </c>
      <c r="M78" s="62">
        <v>151.54</v>
      </c>
      <c r="N78" s="62">
        <v>129.54</v>
      </c>
      <c r="O78" s="62">
        <v>111.59</v>
      </c>
      <c r="P78" s="62">
        <v>100.48</v>
      </c>
      <c r="Q78" s="62">
        <v>90.51</v>
      </c>
      <c r="R78" s="62">
        <v>78.569999999999993</v>
      </c>
      <c r="S78" s="62">
        <v>69.84</v>
      </c>
      <c r="T78" s="42"/>
      <c r="U78" s="42"/>
      <c r="V78" s="42"/>
    </row>
    <row r="79" spans="1:22" ht="12.75" hidden="1" customHeight="1">
      <c r="A79" s="81"/>
      <c r="B79" s="82"/>
      <c r="C79" s="82"/>
      <c r="D79" s="58"/>
      <c r="E79" s="58"/>
      <c r="K79" s="35" t="s">
        <v>45</v>
      </c>
      <c r="L79" s="35">
        <v>2200</v>
      </c>
      <c r="M79" s="36">
        <v>148.91</v>
      </c>
      <c r="N79" s="36">
        <v>127.2</v>
      </c>
      <c r="O79" s="36">
        <v>109.71</v>
      </c>
      <c r="P79" s="36">
        <v>98.85</v>
      </c>
      <c r="Q79" s="36">
        <v>88.99</v>
      </c>
      <c r="R79" s="36">
        <v>77.28</v>
      </c>
      <c r="S79" s="36">
        <v>68.680000000000007</v>
      </c>
    </row>
    <row r="80" spans="1:22" ht="12.75" hidden="1" customHeight="1">
      <c r="A80" s="83"/>
      <c r="B80" s="83"/>
      <c r="C80" s="83"/>
      <c r="D80" s="63"/>
      <c r="E80" s="63"/>
      <c r="K80" s="35" t="s">
        <v>45</v>
      </c>
      <c r="L80" s="35">
        <v>2400</v>
      </c>
      <c r="M80" s="36">
        <v>145.69</v>
      </c>
      <c r="N80" s="36">
        <v>124.57</v>
      </c>
      <c r="O80" s="36">
        <v>107.32</v>
      </c>
      <c r="P80" s="36">
        <v>96.7</v>
      </c>
      <c r="Q80" s="36">
        <v>87.03</v>
      </c>
      <c r="R80" s="36">
        <v>75.540000000000006</v>
      </c>
      <c r="S80" s="36">
        <v>67.25</v>
      </c>
    </row>
    <row r="81" spans="1:20" ht="12.75" hidden="1" customHeight="1">
      <c r="A81" s="83"/>
      <c r="B81" s="83"/>
      <c r="C81" s="83"/>
      <c r="D81" s="63"/>
      <c r="K81" s="35" t="s">
        <v>45</v>
      </c>
      <c r="L81" s="35">
        <v>2600</v>
      </c>
      <c r="M81" s="36">
        <v>144.68</v>
      </c>
      <c r="N81" s="36">
        <v>123.74</v>
      </c>
      <c r="O81" s="36">
        <v>106.59</v>
      </c>
      <c r="P81" s="36">
        <v>95.95</v>
      </c>
      <c r="Q81" s="36">
        <v>86.42</v>
      </c>
      <c r="R81" s="36">
        <v>75.02</v>
      </c>
      <c r="S81" s="36">
        <v>66.78</v>
      </c>
    </row>
    <row r="82" spans="1:20" s="64" customFormat="1" ht="12.75" hidden="1" customHeight="1">
      <c r="A82" s="83"/>
      <c r="B82" s="83"/>
      <c r="C82" s="83"/>
      <c r="D82" s="63"/>
      <c r="K82" s="35" t="s">
        <v>45</v>
      </c>
      <c r="L82" s="35">
        <v>2800</v>
      </c>
      <c r="M82" s="36">
        <v>143.19</v>
      </c>
      <c r="N82" s="36">
        <v>122.39</v>
      </c>
      <c r="O82" s="36">
        <v>105.5</v>
      </c>
      <c r="P82" s="36">
        <v>95</v>
      </c>
      <c r="Q82" s="36">
        <v>85.58</v>
      </c>
      <c r="R82" s="36">
        <v>74.239999999999995</v>
      </c>
      <c r="S82" s="36">
        <v>66.150000000000006</v>
      </c>
      <c r="T82" s="35"/>
    </row>
    <row r="83" spans="1:20" ht="12.75" hidden="1" customHeight="1">
      <c r="A83" s="69"/>
      <c r="B83" s="70"/>
      <c r="C83" s="70"/>
      <c r="D83" s="65"/>
      <c r="K83" s="35" t="s">
        <v>45</v>
      </c>
      <c r="L83" s="35">
        <v>3000</v>
      </c>
      <c r="M83" s="36">
        <v>141.85</v>
      </c>
      <c r="N83" s="36">
        <v>121.29</v>
      </c>
      <c r="O83" s="36">
        <v>104.52</v>
      </c>
      <c r="P83" s="36">
        <v>94.21</v>
      </c>
      <c r="Q83" s="36">
        <v>84.74</v>
      </c>
      <c r="R83" s="36">
        <v>73.61</v>
      </c>
      <c r="S83" s="36">
        <v>65.55</v>
      </c>
    </row>
    <row r="84" spans="1:20" hidden="1">
      <c r="A84" s="70"/>
      <c r="B84" s="70"/>
      <c r="C84" s="70"/>
      <c r="D84" s="65"/>
      <c r="K84" s="35" t="s">
        <v>45</v>
      </c>
      <c r="L84" s="35">
        <v>3200</v>
      </c>
      <c r="M84" s="36">
        <v>140.66999999999999</v>
      </c>
      <c r="N84" s="36">
        <v>120.3</v>
      </c>
      <c r="O84" s="36">
        <v>103.72</v>
      </c>
      <c r="P84" s="36">
        <v>93.36</v>
      </c>
      <c r="Q84" s="36">
        <v>84.06</v>
      </c>
      <c r="R84" s="36">
        <v>72.95</v>
      </c>
      <c r="S84" s="36">
        <v>65</v>
      </c>
    </row>
    <row r="85" spans="1:20" hidden="1">
      <c r="A85" s="70"/>
      <c r="B85" s="70"/>
      <c r="C85" s="70"/>
      <c r="D85" s="65"/>
      <c r="K85" s="35" t="s">
        <v>45</v>
      </c>
      <c r="L85" s="35">
        <v>3400</v>
      </c>
      <c r="M85" s="36">
        <v>139.27000000000001</v>
      </c>
      <c r="N85" s="36">
        <v>119.11</v>
      </c>
      <c r="O85" s="36">
        <v>102.64</v>
      </c>
      <c r="P85" s="36">
        <v>92.33</v>
      </c>
      <c r="Q85" s="36">
        <v>83.23</v>
      </c>
      <c r="R85" s="36">
        <v>72.2</v>
      </c>
      <c r="S85" s="36">
        <v>64.400000000000006</v>
      </c>
    </row>
    <row r="86" spans="1:20" hidden="1">
      <c r="A86" s="70"/>
      <c r="B86" s="70"/>
      <c r="C86" s="70"/>
      <c r="D86" s="65"/>
      <c r="K86" s="35" t="s">
        <v>45</v>
      </c>
      <c r="L86" s="35">
        <v>3600</v>
      </c>
      <c r="M86" s="36">
        <v>138.47999999999999</v>
      </c>
      <c r="N86" s="36">
        <v>118.38</v>
      </c>
      <c r="O86" s="36">
        <v>101.97</v>
      </c>
      <c r="P86" s="36">
        <v>91.88</v>
      </c>
      <c r="Q86" s="36">
        <v>82.78</v>
      </c>
      <c r="R86" s="36">
        <v>71.78</v>
      </c>
      <c r="S86" s="36">
        <v>63.98</v>
      </c>
    </row>
    <row r="87" spans="1:20" hidden="1">
      <c r="K87" s="35" t="s">
        <v>45</v>
      </c>
      <c r="L87" s="35">
        <v>4000</v>
      </c>
      <c r="M87" s="36">
        <v>137.94</v>
      </c>
      <c r="N87" s="36">
        <v>116.96</v>
      </c>
      <c r="O87" s="36">
        <v>100.77</v>
      </c>
      <c r="P87" s="36">
        <v>90.77</v>
      </c>
      <c r="Q87" s="36">
        <v>81.73</v>
      </c>
      <c r="R87" s="36">
        <v>70.97</v>
      </c>
      <c r="S87" s="36">
        <v>63.28</v>
      </c>
    </row>
    <row r="88" spans="1:20" hidden="1">
      <c r="K88" s="35" t="s">
        <v>46</v>
      </c>
      <c r="L88" s="35">
        <v>700</v>
      </c>
      <c r="M88" s="36">
        <v>202.46</v>
      </c>
      <c r="N88" s="36">
        <v>173.11</v>
      </c>
      <c r="O88" s="36">
        <v>149.18</v>
      </c>
      <c r="P88" s="36">
        <v>134.35</v>
      </c>
      <c r="Q88" s="36">
        <v>121.02</v>
      </c>
      <c r="R88" s="36">
        <v>104.96</v>
      </c>
      <c r="S88" s="36">
        <v>95.48</v>
      </c>
    </row>
    <row r="89" spans="1:20" hidden="1">
      <c r="K89" s="35" t="s">
        <v>46</v>
      </c>
      <c r="L89" s="35">
        <v>800</v>
      </c>
      <c r="M89" s="36">
        <v>194.41</v>
      </c>
      <c r="N89" s="36">
        <v>166.1</v>
      </c>
      <c r="O89" s="36">
        <v>143.22</v>
      </c>
      <c r="P89" s="36">
        <v>128.99</v>
      </c>
      <c r="Q89" s="36">
        <v>116.08</v>
      </c>
      <c r="R89" s="36">
        <v>100.79</v>
      </c>
      <c r="S89" s="36">
        <v>91.62</v>
      </c>
    </row>
    <row r="90" spans="1:20" hidden="1">
      <c r="K90" s="35" t="s">
        <v>46</v>
      </c>
      <c r="L90" s="35">
        <v>900</v>
      </c>
      <c r="M90" s="36">
        <v>187.89</v>
      </c>
      <c r="N90" s="36">
        <v>160.66999999999999</v>
      </c>
      <c r="O90" s="36">
        <v>138.5</v>
      </c>
      <c r="P90" s="36">
        <v>124.72</v>
      </c>
      <c r="Q90" s="36">
        <v>112.36</v>
      </c>
      <c r="R90" s="36">
        <v>97.42</v>
      </c>
      <c r="S90" s="36">
        <v>88.64</v>
      </c>
    </row>
    <row r="91" spans="1:20" hidden="1">
      <c r="K91" s="35" t="s">
        <v>46</v>
      </c>
      <c r="L91" s="35">
        <v>1000</v>
      </c>
      <c r="M91" s="36">
        <v>182.14</v>
      </c>
      <c r="N91" s="36">
        <v>155.74</v>
      </c>
      <c r="O91" s="36">
        <v>134.19</v>
      </c>
      <c r="P91" s="36">
        <v>120.89</v>
      </c>
      <c r="Q91" s="36">
        <v>108.88</v>
      </c>
      <c r="R91" s="36">
        <v>94.48</v>
      </c>
      <c r="S91" s="36">
        <v>85.91</v>
      </c>
    </row>
    <row r="92" spans="1:20" hidden="1">
      <c r="K92" s="35" t="s">
        <v>46</v>
      </c>
      <c r="L92" s="35">
        <v>1100</v>
      </c>
      <c r="M92" s="36">
        <v>177.73</v>
      </c>
      <c r="N92" s="36">
        <v>152.01</v>
      </c>
      <c r="O92" s="36">
        <v>130.87</v>
      </c>
      <c r="P92" s="36">
        <v>117.96</v>
      </c>
      <c r="Q92" s="36">
        <v>106.22</v>
      </c>
      <c r="R92" s="36">
        <v>92.17</v>
      </c>
      <c r="S92" s="36">
        <v>83.78</v>
      </c>
    </row>
    <row r="93" spans="1:20" hidden="1">
      <c r="K93" s="35" t="s">
        <v>46</v>
      </c>
      <c r="L93" s="35">
        <v>1200</v>
      </c>
      <c r="M93" s="36">
        <v>173.68</v>
      </c>
      <c r="N93" s="36">
        <v>148.41999999999999</v>
      </c>
      <c r="O93" s="36">
        <v>127.92</v>
      </c>
      <c r="P93" s="36">
        <v>115.24</v>
      </c>
      <c r="Q93" s="36">
        <v>103.82</v>
      </c>
      <c r="R93" s="36">
        <v>90.05</v>
      </c>
      <c r="S93" s="36">
        <v>81.86</v>
      </c>
    </row>
    <row r="94" spans="1:20" hidden="1">
      <c r="K94" s="35" t="s">
        <v>46</v>
      </c>
      <c r="L94" s="35">
        <v>1300</v>
      </c>
      <c r="M94" s="36">
        <v>170.24</v>
      </c>
      <c r="N94" s="36">
        <v>145.57</v>
      </c>
      <c r="O94" s="36">
        <v>125.37</v>
      </c>
      <c r="P94" s="36">
        <v>112.96</v>
      </c>
      <c r="Q94" s="36">
        <v>101.75</v>
      </c>
      <c r="R94" s="36">
        <v>88.34</v>
      </c>
      <c r="S94" s="36">
        <v>80.239999999999995</v>
      </c>
    </row>
    <row r="95" spans="1:20" hidden="1">
      <c r="K95" s="35" t="s">
        <v>46</v>
      </c>
      <c r="L95" s="35">
        <v>1400</v>
      </c>
      <c r="M95" s="36">
        <v>167.34</v>
      </c>
      <c r="N95" s="36">
        <v>143.05000000000001</v>
      </c>
      <c r="O95" s="36">
        <v>123.33</v>
      </c>
      <c r="P95" s="36">
        <v>111.06</v>
      </c>
      <c r="Q95" s="36">
        <v>100.01</v>
      </c>
      <c r="R95" s="36">
        <v>86.79</v>
      </c>
      <c r="S95" s="36">
        <v>78.92</v>
      </c>
    </row>
    <row r="96" spans="1:20" hidden="1">
      <c r="K96" s="35" t="s">
        <v>46</v>
      </c>
      <c r="L96" s="35">
        <v>1500</v>
      </c>
      <c r="M96" s="36">
        <v>164.59</v>
      </c>
      <c r="N96" s="36">
        <v>140.65</v>
      </c>
      <c r="O96" s="36">
        <v>121.2</v>
      </c>
      <c r="P96" s="36">
        <v>109.21</v>
      </c>
      <c r="Q96" s="36">
        <v>98.37</v>
      </c>
      <c r="R96" s="36">
        <v>85.31</v>
      </c>
      <c r="S96" s="36">
        <v>77.540000000000006</v>
      </c>
    </row>
    <row r="97" spans="11:19" hidden="1">
      <c r="K97" s="35" t="s">
        <v>46</v>
      </c>
      <c r="L97" s="35">
        <v>1600</v>
      </c>
      <c r="M97" s="36">
        <v>162.22999999999999</v>
      </c>
      <c r="N97" s="36">
        <v>138.69</v>
      </c>
      <c r="O97" s="36">
        <v>119.54</v>
      </c>
      <c r="P97" s="36">
        <v>107.71</v>
      </c>
      <c r="Q97" s="36">
        <v>96.91</v>
      </c>
      <c r="R97" s="36">
        <v>84.11</v>
      </c>
      <c r="S97" s="36">
        <v>76.42</v>
      </c>
    </row>
    <row r="98" spans="11:19" hidden="1">
      <c r="K98" s="35" t="s">
        <v>46</v>
      </c>
      <c r="L98" s="35">
        <v>1700</v>
      </c>
      <c r="M98" s="36">
        <v>160.22</v>
      </c>
      <c r="N98" s="36">
        <v>136.96</v>
      </c>
      <c r="O98" s="36">
        <v>118.02</v>
      </c>
      <c r="P98" s="36">
        <v>106.26</v>
      </c>
      <c r="Q98" s="36">
        <v>95.83</v>
      </c>
      <c r="R98" s="36">
        <v>83.09</v>
      </c>
      <c r="S98" s="36">
        <v>75.540000000000006</v>
      </c>
    </row>
    <row r="99" spans="11:19" hidden="1">
      <c r="K99" s="35" t="s">
        <v>46</v>
      </c>
      <c r="L99" s="35">
        <v>1800</v>
      </c>
      <c r="M99" s="36">
        <v>158.36000000000001</v>
      </c>
      <c r="N99" s="36">
        <v>135.4</v>
      </c>
      <c r="O99" s="36">
        <v>116.6</v>
      </c>
      <c r="P99" s="36">
        <v>105.02</v>
      </c>
      <c r="Q99" s="36">
        <v>94.63</v>
      </c>
      <c r="R99" s="36">
        <v>82.02</v>
      </c>
      <c r="S99" s="36">
        <v>74.599999999999994</v>
      </c>
    </row>
    <row r="100" spans="11:19" hidden="1">
      <c r="K100" s="35" t="s">
        <v>46</v>
      </c>
      <c r="L100" s="35">
        <v>2000</v>
      </c>
      <c r="M100" s="36">
        <v>155</v>
      </c>
      <c r="N100" s="36">
        <v>132.58000000000001</v>
      </c>
      <c r="O100" s="36">
        <v>114.21</v>
      </c>
      <c r="P100" s="36">
        <v>102.9</v>
      </c>
      <c r="Q100" s="36">
        <v>92.68</v>
      </c>
      <c r="R100" s="36">
        <v>80.44</v>
      </c>
      <c r="S100" s="36">
        <v>73.09</v>
      </c>
    </row>
    <row r="101" spans="11:19" hidden="1">
      <c r="K101" s="35" t="s">
        <v>46</v>
      </c>
      <c r="L101" s="35">
        <v>2200</v>
      </c>
      <c r="M101" s="36">
        <v>152.52000000000001</v>
      </c>
      <c r="N101" s="36">
        <v>130.35</v>
      </c>
      <c r="O101" s="36">
        <v>112.36</v>
      </c>
      <c r="P101" s="36">
        <v>101.26</v>
      </c>
      <c r="Q101" s="36">
        <v>91.06</v>
      </c>
      <c r="R101" s="36">
        <v>79.08</v>
      </c>
      <c r="S101" s="36">
        <v>71.92</v>
      </c>
    </row>
    <row r="102" spans="11:19" hidden="1">
      <c r="K102" s="35" t="s">
        <v>46</v>
      </c>
      <c r="L102" s="35">
        <v>2400</v>
      </c>
      <c r="M102" s="36">
        <v>150.26</v>
      </c>
      <c r="N102" s="36">
        <v>128.44999999999999</v>
      </c>
      <c r="O102" s="36">
        <v>110.69</v>
      </c>
      <c r="P102" s="36">
        <v>99.67</v>
      </c>
      <c r="Q102" s="36">
        <v>89.77</v>
      </c>
      <c r="R102" s="36">
        <v>77.91</v>
      </c>
      <c r="S102" s="36">
        <v>70.790000000000006</v>
      </c>
    </row>
    <row r="103" spans="11:19" hidden="1">
      <c r="K103" s="35" t="s">
        <v>46</v>
      </c>
      <c r="L103" s="35">
        <v>2600</v>
      </c>
      <c r="M103" s="36">
        <v>148.31</v>
      </c>
      <c r="N103" s="36">
        <v>126.78</v>
      </c>
      <c r="O103" s="36">
        <v>109.34</v>
      </c>
      <c r="P103" s="36">
        <v>98.39</v>
      </c>
      <c r="Q103" s="36">
        <v>88.63</v>
      </c>
      <c r="R103" s="36">
        <v>76.86</v>
      </c>
      <c r="S103" s="36">
        <v>69.91</v>
      </c>
    </row>
    <row r="104" spans="11:19" hidden="1">
      <c r="K104" s="35" t="s">
        <v>46</v>
      </c>
      <c r="L104" s="35">
        <v>2800</v>
      </c>
      <c r="M104" s="36">
        <v>146.47999999999999</v>
      </c>
      <c r="N104" s="36">
        <v>125.27</v>
      </c>
      <c r="O104" s="36">
        <v>107.87</v>
      </c>
      <c r="P104" s="36">
        <v>97.2</v>
      </c>
      <c r="Q104" s="36">
        <v>87.54</v>
      </c>
      <c r="R104" s="36">
        <v>75.930000000000007</v>
      </c>
      <c r="S104" s="36">
        <v>69.040000000000006</v>
      </c>
    </row>
    <row r="105" spans="11:19" hidden="1">
      <c r="K105" s="35" t="s">
        <v>46</v>
      </c>
      <c r="L105" s="35">
        <v>3000</v>
      </c>
      <c r="M105" s="36">
        <v>145.19999999999999</v>
      </c>
      <c r="N105" s="36">
        <v>124.17</v>
      </c>
      <c r="O105" s="36">
        <v>106.94</v>
      </c>
      <c r="P105" s="36">
        <v>96.34</v>
      </c>
      <c r="Q105" s="36">
        <v>86.72</v>
      </c>
      <c r="R105" s="36">
        <v>75.22</v>
      </c>
      <c r="S105" s="36">
        <v>68.430000000000007</v>
      </c>
    </row>
    <row r="106" spans="11:19" hidden="1">
      <c r="K106" s="35" t="s">
        <v>46</v>
      </c>
      <c r="L106" s="35">
        <v>3200</v>
      </c>
      <c r="M106" s="36">
        <v>143.97</v>
      </c>
      <c r="N106" s="36">
        <v>123.09</v>
      </c>
      <c r="O106" s="36">
        <v>106.05</v>
      </c>
      <c r="P106" s="36">
        <v>95.56</v>
      </c>
      <c r="Q106" s="36">
        <v>86.09</v>
      </c>
      <c r="R106" s="36">
        <v>74.69</v>
      </c>
      <c r="S106" s="36">
        <v>67.91</v>
      </c>
    </row>
    <row r="107" spans="11:19" hidden="1">
      <c r="K107" s="35" t="s">
        <v>46</v>
      </c>
      <c r="L107" s="35">
        <v>3400</v>
      </c>
      <c r="M107" s="36">
        <v>142.83000000000001</v>
      </c>
      <c r="N107" s="36">
        <v>122.17</v>
      </c>
      <c r="O107" s="36">
        <v>105.23</v>
      </c>
      <c r="P107" s="36">
        <v>94.79</v>
      </c>
      <c r="Q107" s="36">
        <v>85.36</v>
      </c>
      <c r="R107" s="36">
        <v>74.09</v>
      </c>
      <c r="S107" s="36">
        <v>67.349999999999994</v>
      </c>
    </row>
    <row r="108" spans="11:19" hidden="1">
      <c r="K108" s="35" t="s">
        <v>46</v>
      </c>
      <c r="L108" s="35">
        <v>3600</v>
      </c>
      <c r="M108" s="36">
        <v>141.91</v>
      </c>
      <c r="N108" s="36">
        <v>121.32</v>
      </c>
      <c r="O108" s="36">
        <v>104.67</v>
      </c>
      <c r="P108" s="36">
        <v>94.22</v>
      </c>
      <c r="Q108" s="36">
        <v>84.89</v>
      </c>
      <c r="R108" s="36">
        <v>73.62</v>
      </c>
      <c r="S108" s="36">
        <v>66.92</v>
      </c>
    </row>
    <row r="109" spans="11:19" hidden="1">
      <c r="K109" s="35" t="s">
        <v>46</v>
      </c>
      <c r="L109" s="35">
        <v>4000</v>
      </c>
      <c r="M109" s="36">
        <v>140.13999999999999</v>
      </c>
      <c r="N109" s="36">
        <v>119.71</v>
      </c>
      <c r="O109" s="36">
        <v>103.21</v>
      </c>
      <c r="P109" s="36">
        <v>92.92</v>
      </c>
      <c r="Q109" s="36">
        <v>83.67</v>
      </c>
      <c r="R109" s="36">
        <v>72.66</v>
      </c>
      <c r="S109" s="36">
        <v>66.05</v>
      </c>
    </row>
    <row r="110" spans="11:19" hidden="1"/>
    <row r="111" spans="11:19" hidden="1"/>
    <row r="112" spans="11:19" hidden="1"/>
    <row r="113" spans="11:16" hidden="1">
      <c r="K113" s="35" t="s">
        <v>67</v>
      </c>
      <c r="L113" s="35" t="s">
        <v>66</v>
      </c>
      <c r="N113" s="35" t="s">
        <v>127</v>
      </c>
      <c r="O113" s="35" t="s">
        <v>129</v>
      </c>
      <c r="P113" s="35" t="s">
        <v>134</v>
      </c>
    </row>
    <row r="114" spans="11:16" hidden="1">
      <c r="K114" s="35" t="s">
        <v>60</v>
      </c>
      <c r="N114" s="66">
        <v>1</v>
      </c>
      <c r="O114" s="35" t="s">
        <v>130</v>
      </c>
      <c r="P114" s="66">
        <v>1</v>
      </c>
    </row>
    <row r="115" spans="11:16" hidden="1">
      <c r="K115" s="35">
        <v>1</v>
      </c>
      <c r="L115" s="67">
        <v>20.8</v>
      </c>
      <c r="N115" s="66">
        <v>2</v>
      </c>
      <c r="O115" s="35" t="s">
        <v>133</v>
      </c>
      <c r="P115" s="66">
        <v>2</v>
      </c>
    </row>
    <row r="116" spans="11:16" hidden="1">
      <c r="K116" s="35">
        <v>2</v>
      </c>
      <c r="L116" s="67">
        <v>21.6</v>
      </c>
      <c r="N116" s="66" t="s">
        <v>128</v>
      </c>
      <c r="O116" s="35" t="s">
        <v>131</v>
      </c>
      <c r="P116" s="66" t="s">
        <v>128</v>
      </c>
    </row>
    <row r="117" spans="11:16" hidden="1">
      <c r="K117" s="35">
        <v>3</v>
      </c>
      <c r="L117" s="67">
        <v>22.4</v>
      </c>
      <c r="O117" s="35" t="s">
        <v>101</v>
      </c>
    </row>
    <row r="118" spans="11:16" hidden="1">
      <c r="K118" s="35">
        <v>4</v>
      </c>
      <c r="L118" s="67">
        <v>23.2</v>
      </c>
      <c r="O118" s="35" t="s">
        <v>132</v>
      </c>
    </row>
    <row r="119" spans="11:16" hidden="1">
      <c r="K119" s="35">
        <v>5</v>
      </c>
      <c r="L119" s="67">
        <v>24</v>
      </c>
      <c r="O119" s="35" t="s">
        <v>103</v>
      </c>
    </row>
    <row r="120" spans="11:16" hidden="1">
      <c r="K120" s="35">
        <v>6</v>
      </c>
      <c r="L120" s="67">
        <v>24.8</v>
      </c>
    </row>
    <row r="121" spans="11:16" hidden="1">
      <c r="K121" s="35">
        <v>7</v>
      </c>
      <c r="L121" s="67">
        <v>25.6</v>
      </c>
    </row>
    <row r="122" spans="11:16" hidden="1">
      <c r="K122" s="35">
        <v>8</v>
      </c>
      <c r="L122" s="67">
        <v>26.4</v>
      </c>
    </row>
    <row r="123" spans="11:16" hidden="1">
      <c r="K123" s="35">
        <v>9</v>
      </c>
      <c r="L123" s="67">
        <v>27.2</v>
      </c>
    </row>
    <row r="124" spans="11:16" hidden="1">
      <c r="K124" s="35">
        <v>10</v>
      </c>
      <c r="L124" s="67">
        <v>28</v>
      </c>
    </row>
    <row r="125" spans="11:16" hidden="1">
      <c r="K125" s="35">
        <v>11</v>
      </c>
      <c r="L125" s="67">
        <v>28.8</v>
      </c>
    </row>
    <row r="126" spans="11:16" hidden="1">
      <c r="K126" s="35">
        <v>12</v>
      </c>
      <c r="L126" s="67">
        <v>29.6</v>
      </c>
    </row>
    <row r="127" spans="11:16" hidden="1">
      <c r="K127" s="35">
        <v>13</v>
      </c>
      <c r="L127" s="67">
        <v>30.4</v>
      </c>
    </row>
    <row r="128" spans="11:16" hidden="1">
      <c r="K128" s="35">
        <v>14</v>
      </c>
      <c r="L128" s="67">
        <v>31.2</v>
      </c>
    </row>
    <row r="129" spans="11:12" hidden="1">
      <c r="K129" s="35">
        <v>15</v>
      </c>
      <c r="L129" s="67">
        <v>32</v>
      </c>
    </row>
    <row r="130" spans="11:12" hidden="1">
      <c r="K130" s="35">
        <v>16</v>
      </c>
      <c r="L130" s="67">
        <v>32.799999999999997</v>
      </c>
    </row>
    <row r="131" spans="11:12" hidden="1">
      <c r="K131" s="35">
        <v>17</v>
      </c>
      <c r="L131" s="67">
        <v>33.6</v>
      </c>
    </row>
    <row r="132" spans="11:12" hidden="1">
      <c r="K132" s="35">
        <v>18</v>
      </c>
      <c r="L132" s="67">
        <v>34.4</v>
      </c>
    </row>
    <row r="133" spans="11:12" hidden="1">
      <c r="K133" s="35">
        <v>19</v>
      </c>
      <c r="L133" s="67">
        <v>35.200000000000003</v>
      </c>
    </row>
    <row r="134" spans="11:12" hidden="1">
      <c r="K134" s="35">
        <v>20</v>
      </c>
      <c r="L134" s="67">
        <v>36</v>
      </c>
    </row>
    <row r="135" spans="11:12" hidden="1">
      <c r="K135" s="35">
        <v>21</v>
      </c>
      <c r="L135" s="67">
        <v>36.799999999999997</v>
      </c>
    </row>
    <row r="136" spans="11:12" hidden="1">
      <c r="K136" s="35">
        <v>22</v>
      </c>
      <c r="L136" s="67">
        <v>37.6</v>
      </c>
    </row>
    <row r="137" spans="11:12" hidden="1">
      <c r="K137" s="35">
        <v>23</v>
      </c>
      <c r="L137" s="67">
        <v>38.4</v>
      </c>
    </row>
    <row r="138" spans="11:12" hidden="1">
      <c r="K138" s="35">
        <v>24</v>
      </c>
      <c r="L138" s="67">
        <v>39.200000000000003</v>
      </c>
    </row>
    <row r="139" spans="11:12" hidden="1">
      <c r="K139" s="35">
        <v>25</v>
      </c>
      <c r="L139" s="67">
        <v>40</v>
      </c>
    </row>
    <row r="140" spans="11:12" hidden="1">
      <c r="K140" s="35">
        <v>26</v>
      </c>
      <c r="L140" s="67">
        <v>40.799999999999997</v>
      </c>
    </row>
    <row r="141" spans="11:12" hidden="1">
      <c r="K141" s="35">
        <v>27</v>
      </c>
      <c r="L141" s="67">
        <v>41.6</v>
      </c>
    </row>
    <row r="142" spans="11:12" hidden="1">
      <c r="K142" s="35">
        <v>28</v>
      </c>
      <c r="L142" s="67">
        <v>42.4</v>
      </c>
    </row>
    <row r="143" spans="11:12" hidden="1">
      <c r="K143" s="35">
        <v>29</v>
      </c>
      <c r="L143" s="67">
        <v>43.2</v>
      </c>
    </row>
    <row r="144" spans="11:12" hidden="1">
      <c r="K144" s="35">
        <v>30</v>
      </c>
      <c r="L144" s="67">
        <v>44</v>
      </c>
    </row>
    <row r="145" spans="11:12" hidden="1">
      <c r="K145" s="35">
        <v>31</v>
      </c>
      <c r="L145" s="67">
        <v>44.8</v>
      </c>
    </row>
    <row r="146" spans="11:12" hidden="1">
      <c r="K146" s="35">
        <v>32</v>
      </c>
      <c r="L146" s="67">
        <v>45.6</v>
      </c>
    </row>
    <row r="147" spans="11:12" hidden="1">
      <c r="K147" s="35">
        <v>33</v>
      </c>
      <c r="L147" s="67">
        <v>46.4</v>
      </c>
    </row>
    <row r="148" spans="11:12" hidden="1">
      <c r="K148" s="35">
        <v>34</v>
      </c>
      <c r="L148" s="67">
        <v>47.2</v>
      </c>
    </row>
    <row r="149" spans="11:12" hidden="1">
      <c r="K149" s="35">
        <v>35</v>
      </c>
      <c r="L149" s="67">
        <v>48</v>
      </c>
    </row>
    <row r="150" spans="11:12" hidden="1">
      <c r="K150" s="35">
        <v>36</v>
      </c>
      <c r="L150" s="67">
        <v>48.8</v>
      </c>
    </row>
    <row r="151" spans="11:12" hidden="1">
      <c r="K151" s="35">
        <v>37</v>
      </c>
      <c r="L151" s="67">
        <v>49.6</v>
      </c>
    </row>
    <row r="152" spans="11:12" hidden="1">
      <c r="K152" s="35">
        <v>38</v>
      </c>
      <c r="L152" s="67">
        <v>50.4</v>
      </c>
    </row>
    <row r="153" spans="11:12" hidden="1">
      <c r="K153" s="35">
        <v>39</v>
      </c>
      <c r="L153" s="67">
        <v>51.2</v>
      </c>
    </row>
    <row r="154" spans="11:12" hidden="1">
      <c r="K154" s="35">
        <v>40</v>
      </c>
      <c r="L154" s="67">
        <v>52</v>
      </c>
    </row>
    <row r="155" spans="11:12" hidden="1">
      <c r="K155" s="35">
        <v>41</v>
      </c>
      <c r="L155" s="67">
        <v>52.8</v>
      </c>
    </row>
    <row r="156" spans="11:12" hidden="1">
      <c r="K156" s="35">
        <v>42</v>
      </c>
      <c r="L156" s="67">
        <v>53.6</v>
      </c>
    </row>
    <row r="157" spans="11:12" hidden="1">
      <c r="K157" s="35">
        <v>43</v>
      </c>
      <c r="L157" s="67">
        <v>54.4</v>
      </c>
    </row>
    <row r="158" spans="11:12" hidden="1">
      <c r="K158" s="35">
        <v>44</v>
      </c>
      <c r="L158" s="67">
        <v>55.2</v>
      </c>
    </row>
    <row r="159" spans="11:12" hidden="1">
      <c r="K159" s="35">
        <v>45</v>
      </c>
      <c r="L159" s="67">
        <v>56</v>
      </c>
    </row>
    <row r="160" spans="11:12" hidden="1">
      <c r="K160" s="35">
        <v>46</v>
      </c>
      <c r="L160" s="67">
        <v>56.8</v>
      </c>
    </row>
    <row r="161" spans="2:22" hidden="1">
      <c r="K161" s="35">
        <v>47</v>
      </c>
      <c r="L161" s="67">
        <v>57.6</v>
      </c>
    </row>
    <row r="162" spans="2:22" hidden="1">
      <c r="B162" s="33"/>
      <c r="C162" s="33"/>
      <c r="D162" s="68"/>
      <c r="E162" s="68"/>
      <c r="F162" s="68"/>
      <c r="G162" s="68"/>
      <c r="H162" s="68"/>
      <c r="I162" s="68"/>
      <c r="J162" s="68"/>
      <c r="K162" s="35">
        <v>48</v>
      </c>
      <c r="L162" s="67">
        <v>58.4</v>
      </c>
      <c r="T162" s="68"/>
      <c r="U162" s="68"/>
      <c r="V162" s="68"/>
    </row>
    <row r="163" spans="2:22" hidden="1">
      <c r="K163" s="35">
        <v>49</v>
      </c>
      <c r="L163" s="67">
        <v>59.2</v>
      </c>
      <c r="M163" s="68"/>
      <c r="N163" s="68"/>
      <c r="O163" s="68"/>
      <c r="P163" s="68"/>
      <c r="Q163" s="68"/>
      <c r="R163" s="68"/>
      <c r="S163" s="68"/>
    </row>
    <row r="164" spans="2:22" hidden="1">
      <c r="K164" s="35">
        <v>50</v>
      </c>
      <c r="L164" s="67">
        <v>60</v>
      </c>
    </row>
    <row r="165" spans="2:22" hidden="1">
      <c r="K165" s="35">
        <v>51</v>
      </c>
      <c r="L165" s="67">
        <v>60.8</v>
      </c>
    </row>
    <row r="166" spans="2:22" hidden="1">
      <c r="K166" s="35">
        <v>52</v>
      </c>
      <c r="L166" s="67">
        <v>61.6</v>
      </c>
    </row>
    <row r="167" spans="2:22" hidden="1">
      <c r="K167" s="35">
        <v>53</v>
      </c>
      <c r="L167" s="67">
        <v>62.4</v>
      </c>
    </row>
    <row r="168" spans="2:22" hidden="1">
      <c r="K168" s="35">
        <v>54</v>
      </c>
      <c r="L168" s="67">
        <v>63.2</v>
      </c>
    </row>
    <row r="169" spans="2:22" hidden="1">
      <c r="K169" s="35">
        <v>55</v>
      </c>
      <c r="L169" s="67">
        <v>64</v>
      </c>
    </row>
    <row r="170" spans="2:22" hidden="1">
      <c r="K170" s="35">
        <v>56</v>
      </c>
      <c r="L170" s="67">
        <v>64.8</v>
      </c>
    </row>
    <row r="171" spans="2:22" hidden="1">
      <c r="K171" s="35">
        <v>57</v>
      </c>
      <c r="L171" s="67">
        <v>65.599999999999994</v>
      </c>
    </row>
    <row r="172" spans="2:22" hidden="1">
      <c r="K172" s="35">
        <v>58</v>
      </c>
      <c r="L172" s="67">
        <v>66.400000000000006</v>
      </c>
    </row>
    <row r="173" spans="2:22" hidden="1">
      <c r="K173" s="35">
        <v>59</v>
      </c>
      <c r="L173" s="67">
        <v>67.2</v>
      </c>
    </row>
    <row r="174" spans="2:22" hidden="1">
      <c r="K174" s="35">
        <v>60</v>
      </c>
      <c r="L174" s="67">
        <v>68</v>
      </c>
    </row>
    <row r="175" spans="2:22" hidden="1">
      <c r="K175" s="35">
        <v>61</v>
      </c>
      <c r="L175" s="67">
        <v>68.8</v>
      </c>
    </row>
    <row r="176" spans="2:22" hidden="1">
      <c r="K176" s="35">
        <v>62</v>
      </c>
      <c r="L176" s="67">
        <v>69.599999999999994</v>
      </c>
    </row>
    <row r="177" spans="11:12" hidden="1">
      <c r="K177" s="35">
        <v>63</v>
      </c>
      <c r="L177" s="67">
        <v>70.400000000000006</v>
      </c>
    </row>
    <row r="178" spans="11:12" hidden="1">
      <c r="K178" s="35">
        <v>64</v>
      </c>
      <c r="L178" s="67">
        <v>71.2</v>
      </c>
    </row>
    <row r="179" spans="11:12" hidden="1">
      <c r="K179" s="35">
        <v>65</v>
      </c>
      <c r="L179" s="67">
        <v>72</v>
      </c>
    </row>
    <row r="180" spans="11:12" hidden="1">
      <c r="K180" s="35">
        <v>66</v>
      </c>
      <c r="L180" s="67">
        <v>72.8</v>
      </c>
    </row>
    <row r="181" spans="11:12" hidden="1">
      <c r="K181" s="35">
        <v>67</v>
      </c>
      <c r="L181" s="67">
        <v>73.599999999999994</v>
      </c>
    </row>
    <row r="182" spans="11:12" hidden="1">
      <c r="K182" s="35">
        <v>68</v>
      </c>
      <c r="L182" s="67">
        <v>74.400000000000006</v>
      </c>
    </row>
    <row r="183" spans="11:12" hidden="1">
      <c r="K183" s="35">
        <v>69</v>
      </c>
      <c r="L183" s="67">
        <v>75.2</v>
      </c>
    </row>
    <row r="184" spans="11:12" hidden="1">
      <c r="K184" s="35">
        <v>70</v>
      </c>
      <c r="L184" s="67">
        <v>76</v>
      </c>
    </row>
    <row r="185" spans="11:12" hidden="1">
      <c r="K185" s="35">
        <v>71</v>
      </c>
      <c r="L185" s="67">
        <v>76.8</v>
      </c>
    </row>
    <row r="186" spans="11:12" hidden="1">
      <c r="K186" s="35">
        <v>72</v>
      </c>
      <c r="L186" s="67">
        <v>77.599999999999994</v>
      </c>
    </row>
    <row r="187" spans="11:12" hidden="1">
      <c r="K187" s="35">
        <v>73</v>
      </c>
      <c r="L187" s="67">
        <v>78.400000000000006</v>
      </c>
    </row>
    <row r="188" spans="11:12" hidden="1">
      <c r="K188" s="35">
        <v>74</v>
      </c>
      <c r="L188" s="67">
        <v>79.2</v>
      </c>
    </row>
    <row r="189" spans="11:12" hidden="1">
      <c r="K189" s="35">
        <v>75</v>
      </c>
      <c r="L189" s="67">
        <v>80.000000000000099</v>
      </c>
    </row>
    <row r="190" spans="11:12" hidden="1">
      <c r="K190" s="35">
        <v>76</v>
      </c>
      <c r="L190" s="67">
        <v>80.8</v>
      </c>
    </row>
    <row r="191" spans="11:12" hidden="1">
      <c r="K191" s="35">
        <v>77</v>
      </c>
      <c r="L191" s="67">
        <v>81.599999999999994</v>
      </c>
    </row>
    <row r="192" spans="11:12" hidden="1">
      <c r="K192" s="35">
        <v>78</v>
      </c>
      <c r="L192" s="67">
        <v>82.4</v>
      </c>
    </row>
    <row r="193" spans="11:12" hidden="1">
      <c r="K193" s="35">
        <v>79</v>
      </c>
      <c r="L193" s="67">
        <v>83.200000000000102</v>
      </c>
    </row>
    <row r="194" spans="11:12" hidden="1">
      <c r="K194" s="35">
        <v>80</v>
      </c>
      <c r="L194" s="67">
        <v>84.000000000000099</v>
      </c>
    </row>
    <row r="195" spans="11:12" hidden="1">
      <c r="K195" s="35">
        <v>81</v>
      </c>
      <c r="L195" s="67">
        <v>84.8</v>
      </c>
    </row>
    <row r="196" spans="11:12" hidden="1">
      <c r="K196" s="35">
        <v>82</v>
      </c>
      <c r="L196" s="67">
        <v>85.600000000000094</v>
      </c>
    </row>
    <row r="197" spans="11:12" hidden="1">
      <c r="K197" s="35">
        <v>83</v>
      </c>
      <c r="L197" s="67">
        <v>86.400000000000105</v>
      </c>
    </row>
    <row r="198" spans="11:12" hidden="1">
      <c r="K198" s="35">
        <v>84</v>
      </c>
      <c r="L198" s="67">
        <v>87.200000000000102</v>
      </c>
    </row>
    <row r="199" spans="11:12" hidden="1">
      <c r="K199" s="35">
        <v>85</v>
      </c>
      <c r="L199" s="67">
        <v>88.000000000000099</v>
      </c>
    </row>
    <row r="200" spans="11:12" hidden="1">
      <c r="K200" s="35">
        <v>86</v>
      </c>
      <c r="L200" s="67">
        <v>88.800000000000097</v>
      </c>
    </row>
    <row r="201" spans="11:12" hidden="1">
      <c r="K201" s="35">
        <v>87</v>
      </c>
      <c r="L201" s="67">
        <v>89.600000000000094</v>
      </c>
    </row>
    <row r="202" spans="11:12" hidden="1">
      <c r="K202" s="35">
        <v>88</v>
      </c>
      <c r="L202" s="67">
        <v>90.400000000000105</v>
      </c>
    </row>
    <row r="203" spans="11:12" hidden="1">
      <c r="K203" s="35">
        <v>89</v>
      </c>
      <c r="L203" s="67">
        <v>91.200000000000102</v>
      </c>
    </row>
    <row r="204" spans="11:12" hidden="1">
      <c r="K204" s="35">
        <v>90</v>
      </c>
      <c r="L204" s="67">
        <v>92.000000000000099</v>
      </c>
    </row>
    <row r="205" spans="11:12" hidden="1">
      <c r="K205" s="35">
        <v>91</v>
      </c>
      <c r="L205" s="67">
        <v>92.800000000000097</v>
      </c>
    </row>
    <row r="206" spans="11:12" hidden="1">
      <c r="K206" s="35">
        <v>92</v>
      </c>
      <c r="L206" s="67">
        <v>93.600000000000094</v>
      </c>
    </row>
    <row r="207" spans="11:12" hidden="1">
      <c r="K207" s="35">
        <v>93</v>
      </c>
      <c r="L207" s="67">
        <v>94.400000000000105</v>
      </c>
    </row>
    <row r="208" spans="11:12" hidden="1">
      <c r="K208" s="35">
        <v>94</v>
      </c>
      <c r="L208" s="67">
        <v>95.200000000000102</v>
      </c>
    </row>
    <row r="209" spans="11:12" hidden="1">
      <c r="K209" s="35">
        <v>95</v>
      </c>
      <c r="L209" s="67">
        <v>96.000000000000099</v>
      </c>
    </row>
    <row r="210" spans="11:12" hidden="1">
      <c r="K210" s="35">
        <v>96</v>
      </c>
      <c r="L210" s="67">
        <v>96.800000000000097</v>
      </c>
    </row>
    <row r="211" spans="11:12" hidden="1">
      <c r="K211" s="35">
        <v>97</v>
      </c>
      <c r="L211" s="67">
        <v>97.600000000000094</v>
      </c>
    </row>
    <row r="212" spans="11:12" hidden="1">
      <c r="K212" s="35">
        <v>98</v>
      </c>
      <c r="L212" s="67">
        <v>98.400000000000105</v>
      </c>
    </row>
    <row r="213" spans="11:12" hidden="1">
      <c r="K213" s="35">
        <v>99</v>
      </c>
      <c r="L213" s="67">
        <v>99.200000000000102</v>
      </c>
    </row>
    <row r="214" spans="11:12" hidden="1">
      <c r="K214" s="35">
        <v>100</v>
      </c>
      <c r="L214" s="67">
        <v>100</v>
      </c>
    </row>
    <row r="215" spans="11:12" hidden="1"/>
  </sheetData>
  <sheetProtection selectLockedCells="1"/>
  <mergeCells count="13">
    <mergeCell ref="A83:C86"/>
    <mergeCell ref="A2:C2"/>
    <mergeCell ref="A1:C1"/>
    <mergeCell ref="B10:C10"/>
    <mergeCell ref="B5:C5"/>
    <mergeCell ref="B4:C4"/>
    <mergeCell ref="B6:C6"/>
    <mergeCell ref="B7:C7"/>
    <mergeCell ref="A27:C27"/>
    <mergeCell ref="B8:C8"/>
    <mergeCell ref="B9:C9"/>
    <mergeCell ref="A40:C40"/>
    <mergeCell ref="A79:C82"/>
  </mergeCells>
  <phoneticPr fontId="2" type="noConversion"/>
  <dataValidations count="5">
    <dataValidation type="list" allowBlank="1" showInputMessage="1" showErrorMessage="1" sqref="B16">
      <formula1>$E$15:$E$18</formula1>
    </dataValidation>
    <dataValidation type="list" allowBlank="1" showInputMessage="1" showErrorMessage="1" sqref="B26">
      <formula1>$N$15:$N$19</formula1>
    </dataValidation>
    <dataValidation type="list" allowBlank="1" showInputMessage="1" showErrorMessage="1" sqref="B23:B24">
      <formula1>$F$20:$F$21</formula1>
    </dataValidation>
    <dataValidation type="list" allowBlank="1" showInputMessage="1" showErrorMessage="1" sqref="B15">
      <formula1>$L$22:$L$43</formula1>
    </dataValidation>
    <dataValidation type="list" allowBlank="1" showInputMessage="1" showErrorMessage="1" sqref="B17">
      <formula1>$K$13:$K$19</formula1>
    </dataValidation>
  </dataValidations>
  <printOptions horizontalCentered="1"/>
  <pageMargins left="0.75" right="0.75" top="1" bottom="1" header="0.5" footer="0.5"/>
  <pageSetup orientation="portrait" verticalDpi="1200" r:id="rId1"/>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Formulas Working - 2016 data</vt:lpstr>
      <vt:lpstr>eightcorner3</vt:lpstr>
      <vt:lpstr>fourcorner3</vt:lpstr>
      <vt:lpstr>'Formulas Working - 2016 data'!Print_Area</vt:lpstr>
      <vt:lpstr>sixcorner3</vt:lpstr>
      <vt:lpstr>tencorner3</vt:lpstr>
    </vt:vector>
  </TitlesOfParts>
  <Company>Logic Underwriters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 Hopkins</dc:creator>
  <cp:lastModifiedBy>Krista Brown</cp:lastModifiedBy>
  <cp:lastPrinted>2017-07-07T20:13:54Z</cp:lastPrinted>
  <dcterms:created xsi:type="dcterms:W3CDTF">2004-06-16T13:42:26Z</dcterms:created>
  <dcterms:modified xsi:type="dcterms:W3CDTF">2017-07-07T20:31:47Z</dcterms:modified>
</cp:coreProperties>
</file>